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aqmd-my.sharepoint.com/personal/dholstius_baaqmd_gov/Documents/Microsoft Teams Chat Files/"/>
    </mc:Choice>
  </mc:AlternateContent>
  <xr:revisionPtr revIDLastSave="1" documentId="13_ncr:1_{DC216DCB-0146-A848-A7A3-8296DAE5E768}" xr6:coauthVersionLast="47" xr6:coauthVersionMax="47" xr10:uidLastSave="{2047C673-D1AE-410B-BA6F-C6A96A7DFA33}"/>
  <bookViews>
    <workbookView xWindow="1570" yWindow="1280" windowWidth="19670" windowHeight="11030" activeTab="1" xr2:uid="{A7EC2313-3458-F74F-8628-B42231519A0D}"/>
  </bookViews>
  <sheets>
    <sheet name="README" sheetId="1" r:id="rId1"/>
    <sheet name="MortalityResident" sheetId="8" r:id="rId2"/>
    <sheet name="MortalityWorker" sheetId="11" r:id="rId3"/>
    <sheet name="AsthmaDaycare" sheetId="9" r:id="rId4"/>
    <sheet name="AsthmaSchoolK8" sheetId="6" r:id="rId5"/>
    <sheet name="AsthmaResident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2" l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5" i="2"/>
  <c r="G4" i="2"/>
  <c r="H6" i="6"/>
  <c r="H7" i="6"/>
  <c r="H8" i="6"/>
  <c r="H9" i="6"/>
  <c r="H10" i="6" s="1"/>
  <c r="H11" i="6" s="1"/>
  <c r="H12" i="6" s="1"/>
  <c r="H5" i="6"/>
  <c r="H4" i="6"/>
  <c r="H9" i="9"/>
  <c r="H8" i="9"/>
  <c r="H7" i="9"/>
  <c r="H6" i="9"/>
  <c r="H5" i="9"/>
  <c r="H4" i="9"/>
  <c r="X6" i="2"/>
  <c r="X7" i="2"/>
  <c r="X8" i="2" s="1"/>
  <c r="X9" i="2" s="1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5" i="2"/>
  <c r="X4" i="2"/>
  <c r="L6" i="2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5" i="2"/>
  <c r="L4" i="2"/>
  <c r="M4" i="6"/>
  <c r="M5" i="6" s="1"/>
  <c r="M6" i="6" s="1"/>
  <c r="M7" i="6" s="1"/>
  <c r="M8" i="6" s="1"/>
  <c r="M9" i="6" s="1"/>
  <c r="M10" i="6" s="1"/>
  <c r="M11" i="6" s="1"/>
  <c r="M12" i="6" s="1"/>
  <c r="Y6" i="9"/>
  <c r="Y7" i="9" s="1"/>
  <c r="Y8" i="9" s="1"/>
  <c r="Y9" i="9" s="1"/>
  <c r="Y5" i="9"/>
  <c r="Y4" i="9"/>
  <c r="C5" i="8"/>
  <c r="C6" i="8" s="1"/>
  <c r="C7" i="8" s="1"/>
  <c r="C8" i="8" s="1"/>
  <c r="C9" i="8" s="1"/>
  <c r="C10" i="8" s="1"/>
  <c r="C11" i="8" s="1"/>
  <c r="C12" i="8" s="1"/>
  <c r="C13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D5" i="8" l="1"/>
  <c r="D6" i="8" s="1"/>
  <c r="D7" i="8" s="1"/>
  <c r="D8" i="8" s="1"/>
  <c r="D9" i="8" s="1"/>
  <c r="D10" i="8" s="1"/>
  <c r="D11" i="8" s="1"/>
  <c r="D12" i="8" s="1"/>
  <c r="D13" i="8" s="1"/>
  <c r="H4" i="8"/>
  <c r="M4" i="9"/>
  <c r="M5" i="9" s="1"/>
  <c r="M6" i="9" s="1"/>
  <c r="M7" i="9" s="1"/>
  <c r="M8" i="9" s="1"/>
  <c r="M9" i="9" s="1"/>
  <c r="I4" i="11"/>
  <c r="T4" i="6"/>
  <c r="U4" i="6" s="1"/>
  <c r="H5" i="2"/>
  <c r="J5" i="2" s="1"/>
  <c r="H4" i="2"/>
  <c r="J4" i="2" s="1"/>
  <c r="I4" i="6"/>
  <c r="I4" i="9"/>
  <c r="D15" i="8" l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T4" i="11"/>
  <c r="U4" i="11" s="1"/>
  <c r="S4" i="8"/>
  <c r="T4" i="8" s="1"/>
  <c r="S4" i="2"/>
  <c r="T4" i="2" s="1"/>
  <c r="I5" i="6"/>
  <c r="H7" i="2"/>
  <c r="J7" i="2" s="1"/>
  <c r="H6" i="2"/>
  <c r="J6" i="2" s="1"/>
  <c r="I6" i="11" l="1"/>
  <c r="I5" i="11"/>
  <c r="H8" i="2"/>
  <c r="J8" i="2" s="1"/>
  <c r="I8" i="6"/>
  <c r="I6" i="6"/>
  <c r="I7" i="6"/>
  <c r="I9" i="6" l="1"/>
  <c r="H9" i="2"/>
  <c r="J9" i="2" s="1"/>
  <c r="I7" i="11" l="1"/>
  <c r="I10" i="6"/>
  <c r="H10" i="2"/>
  <c r="J10" i="2" s="1"/>
  <c r="I8" i="11" l="1"/>
  <c r="I11" i="6"/>
  <c r="I12" i="6"/>
  <c r="H11" i="2"/>
  <c r="J11" i="2" s="1"/>
  <c r="I9" i="11" l="1"/>
  <c r="H12" i="2"/>
  <c r="J12" i="2" s="1"/>
  <c r="I10" i="11" l="1"/>
  <c r="H13" i="2"/>
  <c r="J13" i="2" s="1"/>
  <c r="I11" i="11" l="1"/>
  <c r="H14" i="2"/>
  <c r="J14" i="2" s="1"/>
  <c r="I12" i="11" l="1"/>
  <c r="H15" i="2"/>
  <c r="J15" i="2" s="1"/>
  <c r="I13" i="11" l="1"/>
  <c r="H16" i="2"/>
  <c r="J16" i="2" s="1"/>
  <c r="I14" i="11" l="1"/>
  <c r="H17" i="2"/>
  <c r="J17" i="2" s="1"/>
  <c r="I15" i="11" l="1"/>
  <c r="H18" i="2"/>
  <c r="J18" i="2" s="1"/>
  <c r="I16" i="11" l="1"/>
  <c r="H19" i="2"/>
  <c r="J19" i="2" s="1"/>
  <c r="I17" i="11" l="1"/>
  <c r="H20" i="2"/>
  <c r="J20" i="2" s="1"/>
  <c r="H21" i="2"/>
  <c r="J21" i="2" s="1"/>
  <c r="I18" i="11" l="1"/>
  <c r="I19" i="11" l="1"/>
  <c r="I20" i="11" l="1"/>
  <c r="I21" i="11" l="1"/>
  <c r="I22" i="11" l="1"/>
  <c r="I23" i="11" l="1"/>
  <c r="I24" i="11" l="1"/>
  <c r="I25" i="11" l="1"/>
  <c r="T4" i="9"/>
  <c r="U4" i="9" s="1"/>
  <c r="I26" i="11" l="1"/>
  <c r="Q10" i="11"/>
  <c r="V10" i="11"/>
  <c r="Q11" i="11"/>
  <c r="V11" i="11"/>
  <c r="Q12" i="11"/>
  <c r="V12" i="11"/>
  <c r="Q13" i="11"/>
  <c r="V13" i="11"/>
  <c r="Q14" i="11"/>
  <c r="V14" i="11"/>
  <c r="Q15" i="11"/>
  <c r="V15" i="11"/>
  <c r="Q16" i="11"/>
  <c r="V16" i="11"/>
  <c r="Q17" i="11"/>
  <c r="V17" i="11"/>
  <c r="Q18" i="11"/>
  <c r="V18" i="11"/>
  <c r="Q19" i="11"/>
  <c r="V19" i="11"/>
  <c r="Q20" i="11"/>
  <c r="V20" i="11"/>
  <c r="Q21" i="11"/>
  <c r="V21" i="11"/>
  <c r="Q22" i="11"/>
  <c r="V22" i="11"/>
  <c r="Q23" i="11"/>
  <c r="V23" i="11"/>
  <c r="Q24" i="11"/>
  <c r="V24" i="11"/>
  <c r="Q25" i="11"/>
  <c r="V25" i="11"/>
  <c r="Q26" i="11"/>
  <c r="V26" i="11"/>
  <c r="Q27" i="11"/>
  <c r="V27" i="11"/>
  <c r="Q28" i="11"/>
  <c r="V28" i="11"/>
  <c r="E11" i="11"/>
  <c r="E4" i="11"/>
  <c r="E22" i="11" s="1"/>
  <c r="V9" i="11"/>
  <c r="Q9" i="11"/>
  <c r="V8" i="11"/>
  <c r="Q8" i="11"/>
  <c r="V7" i="11"/>
  <c r="Q7" i="11"/>
  <c r="V6" i="11"/>
  <c r="Q6" i="11"/>
  <c r="V5" i="11"/>
  <c r="R5" i="11"/>
  <c r="T5" i="11" s="1"/>
  <c r="U5" i="11" s="1"/>
  <c r="Q5" i="11"/>
  <c r="D5" i="11"/>
  <c r="D6" i="11" s="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  <c r="D27" i="11" s="1"/>
  <c r="D28" i="11" s="1"/>
  <c r="C5" i="11"/>
  <c r="B5" i="11"/>
  <c r="V4" i="11"/>
  <c r="Y4" i="11" s="1"/>
  <c r="Q4" i="11"/>
  <c r="M4" i="11"/>
  <c r="M5" i="11" s="1"/>
  <c r="M6" i="11" s="1"/>
  <c r="M7" i="11" s="1"/>
  <c r="M8" i="11" s="1"/>
  <c r="M9" i="11" s="1"/>
  <c r="M10" i="11" s="1"/>
  <c r="M11" i="11" s="1"/>
  <c r="M12" i="11" s="1"/>
  <c r="M13" i="11" s="1"/>
  <c r="M14" i="11" s="1"/>
  <c r="M15" i="11" s="1"/>
  <c r="M16" i="11" s="1"/>
  <c r="M17" i="11" s="1"/>
  <c r="M18" i="11" s="1"/>
  <c r="M19" i="11" s="1"/>
  <c r="M20" i="11" s="1"/>
  <c r="M21" i="11" s="1"/>
  <c r="M22" i="11" s="1"/>
  <c r="M23" i="11" s="1"/>
  <c r="M24" i="11" s="1"/>
  <c r="M25" i="11" s="1"/>
  <c r="M26" i="11" s="1"/>
  <c r="M27" i="11" s="1"/>
  <c r="M28" i="11" s="1"/>
  <c r="F4" i="11"/>
  <c r="G4" i="11" s="1"/>
  <c r="E9" i="9"/>
  <c r="E8" i="9"/>
  <c r="E7" i="9"/>
  <c r="E6" i="9"/>
  <c r="E5" i="9"/>
  <c r="D5" i="9"/>
  <c r="D6" i="9" s="1"/>
  <c r="D7" i="9" s="1"/>
  <c r="D8" i="9" s="1"/>
  <c r="D9" i="9" s="1"/>
  <c r="C5" i="9"/>
  <c r="C6" i="9" s="1"/>
  <c r="C7" i="9" s="1"/>
  <c r="E4" i="9"/>
  <c r="F4" i="9" s="1"/>
  <c r="G4" i="9" s="1"/>
  <c r="K4" i="9" s="1"/>
  <c r="V9" i="9"/>
  <c r="Q9" i="9"/>
  <c r="V8" i="9"/>
  <c r="Q8" i="9"/>
  <c r="V7" i="9"/>
  <c r="Q7" i="9"/>
  <c r="V6" i="9"/>
  <c r="Q6" i="9"/>
  <c r="V5" i="9"/>
  <c r="R5" i="9"/>
  <c r="Q5" i="9"/>
  <c r="B5" i="9"/>
  <c r="B6" i="9" s="1"/>
  <c r="V4" i="9"/>
  <c r="Q4" i="9"/>
  <c r="U32" i="8"/>
  <c r="U29" i="8"/>
  <c r="U27" i="8"/>
  <c r="U26" i="8"/>
  <c r="U25" i="8"/>
  <c r="U24" i="8"/>
  <c r="U19" i="8"/>
  <c r="U15" i="8"/>
  <c r="U14" i="8"/>
  <c r="U7" i="8"/>
  <c r="L4" i="8"/>
  <c r="L5" i="8" s="1"/>
  <c r="L6" i="8" s="1"/>
  <c r="L7" i="8" s="1"/>
  <c r="L8" i="8" s="1"/>
  <c r="U13" i="8"/>
  <c r="U12" i="8"/>
  <c r="U20" i="8"/>
  <c r="U10" i="8"/>
  <c r="U9" i="8"/>
  <c r="U5" i="8"/>
  <c r="P22" i="8"/>
  <c r="P23" i="8"/>
  <c r="P24" i="8"/>
  <c r="P25" i="8"/>
  <c r="P26" i="8"/>
  <c r="P27" i="8"/>
  <c r="P28" i="8"/>
  <c r="U28" i="8"/>
  <c r="P29" i="8"/>
  <c r="P30" i="8"/>
  <c r="P31" i="8"/>
  <c r="U31" i="8"/>
  <c r="P32" i="8"/>
  <c r="P33" i="8"/>
  <c r="B6" i="8"/>
  <c r="B7" i="8"/>
  <c r="B8" i="8"/>
  <c r="B9" i="8"/>
  <c r="E9" i="8"/>
  <c r="B10" i="8"/>
  <c r="B11" i="8"/>
  <c r="B12" i="8"/>
  <c r="B13" i="8"/>
  <c r="B14" i="8"/>
  <c r="E14" i="8"/>
  <c r="B15" i="8"/>
  <c r="B16" i="8"/>
  <c r="B17" i="8"/>
  <c r="B18" i="8"/>
  <c r="B19" i="8"/>
  <c r="B20" i="8"/>
  <c r="E20" i="8"/>
  <c r="B21" i="8"/>
  <c r="B22" i="8"/>
  <c r="B23" i="8"/>
  <c r="B24" i="8"/>
  <c r="B25" i="8"/>
  <c r="B26" i="8"/>
  <c r="B27" i="8"/>
  <c r="B28" i="8"/>
  <c r="B29" i="8"/>
  <c r="E29" i="8"/>
  <c r="B30" i="8"/>
  <c r="B31" i="8"/>
  <c r="B32" i="8"/>
  <c r="E32" i="8"/>
  <c r="B33" i="8"/>
  <c r="B5" i="8"/>
  <c r="U21" i="8"/>
  <c r="P21" i="8"/>
  <c r="P20" i="8"/>
  <c r="P19" i="8"/>
  <c r="U18" i="8"/>
  <c r="P18" i="8"/>
  <c r="U17" i="8"/>
  <c r="P17" i="8"/>
  <c r="U16" i="8"/>
  <c r="P16" i="8"/>
  <c r="P15" i="8"/>
  <c r="P14" i="8"/>
  <c r="P13" i="8"/>
  <c r="P12" i="8"/>
  <c r="U11" i="8"/>
  <c r="P11" i="8"/>
  <c r="P10" i="8"/>
  <c r="P9" i="8"/>
  <c r="U8" i="8"/>
  <c r="P8" i="8"/>
  <c r="P7" i="8"/>
  <c r="U6" i="8"/>
  <c r="P6" i="8"/>
  <c r="Q5" i="8"/>
  <c r="P5" i="8"/>
  <c r="E5" i="8"/>
  <c r="P4" i="8"/>
  <c r="E4" i="8"/>
  <c r="F4" i="8" s="1"/>
  <c r="J4" i="8" s="1"/>
  <c r="E4" i="2"/>
  <c r="E4" i="6"/>
  <c r="E5" i="6"/>
  <c r="E6" i="6"/>
  <c r="E7" i="6"/>
  <c r="E8" i="6"/>
  <c r="E9" i="6"/>
  <c r="E10" i="6"/>
  <c r="E11" i="6"/>
  <c r="E12" i="6"/>
  <c r="V12" i="6"/>
  <c r="Q12" i="6"/>
  <c r="V11" i="6"/>
  <c r="Q11" i="6"/>
  <c r="V10" i="6"/>
  <c r="Q10" i="6"/>
  <c r="V9" i="6"/>
  <c r="Q9" i="6"/>
  <c r="V8" i="6"/>
  <c r="Q8" i="6"/>
  <c r="V7" i="6"/>
  <c r="Q7" i="6"/>
  <c r="V6" i="6"/>
  <c r="Q6" i="6"/>
  <c r="V5" i="6"/>
  <c r="Q5" i="6"/>
  <c r="V4" i="6"/>
  <c r="Y4" i="6" s="1"/>
  <c r="Q4" i="6"/>
  <c r="D5" i="6"/>
  <c r="D6" i="6" s="1"/>
  <c r="D7" i="6" s="1"/>
  <c r="D8" i="6" s="1"/>
  <c r="D9" i="6" s="1"/>
  <c r="D10" i="6" s="1"/>
  <c r="D11" i="6" s="1"/>
  <c r="D12" i="6" s="1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4" i="2"/>
  <c r="Q5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4" i="2"/>
  <c r="C5" i="2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Y5" i="6" l="1"/>
  <c r="Y6" i="6" s="1"/>
  <c r="Y7" i="6" s="1"/>
  <c r="Y8" i="6" s="1"/>
  <c r="Y9" i="6" s="1"/>
  <c r="Y10" i="6" s="1"/>
  <c r="Y11" i="6" s="1"/>
  <c r="Y12" i="6" s="1"/>
  <c r="E12" i="11"/>
  <c r="K4" i="11"/>
  <c r="L4" i="11" s="1"/>
  <c r="N4" i="11" s="1"/>
  <c r="S4" i="11"/>
  <c r="W4" i="11" s="1"/>
  <c r="X4" i="11" s="1"/>
  <c r="Z4" i="11" s="1"/>
  <c r="I28" i="11"/>
  <c r="I27" i="11"/>
  <c r="E21" i="8"/>
  <c r="Q6" i="2"/>
  <c r="S5" i="2"/>
  <c r="T5" i="2" s="1"/>
  <c r="E6" i="11"/>
  <c r="E28" i="11"/>
  <c r="E27" i="11"/>
  <c r="E26" i="11"/>
  <c r="E21" i="11"/>
  <c r="E20" i="11"/>
  <c r="E19" i="11"/>
  <c r="E18" i="11"/>
  <c r="E8" i="11"/>
  <c r="E17" i="11"/>
  <c r="E7" i="11"/>
  <c r="E16" i="11"/>
  <c r="E25" i="11"/>
  <c r="E15" i="11"/>
  <c r="E10" i="11"/>
  <c r="E14" i="11"/>
  <c r="E5" i="11"/>
  <c r="F5" i="11" s="1"/>
  <c r="G5" i="11" s="1"/>
  <c r="E23" i="11"/>
  <c r="E13" i="11"/>
  <c r="E24" i="11"/>
  <c r="Y5" i="11"/>
  <c r="Y6" i="11" s="1"/>
  <c r="Y7" i="11" s="1"/>
  <c r="Y8" i="11" s="1"/>
  <c r="Y9" i="11" s="1"/>
  <c r="Y10" i="11" s="1"/>
  <c r="Y11" i="11" s="1"/>
  <c r="Y12" i="11" s="1"/>
  <c r="Y13" i="11" s="1"/>
  <c r="Y14" i="11" s="1"/>
  <c r="Y15" i="11" s="1"/>
  <c r="Y16" i="11" s="1"/>
  <c r="Y17" i="11" s="1"/>
  <c r="Y18" i="11" s="1"/>
  <c r="Y19" i="11" s="1"/>
  <c r="Y20" i="11" s="1"/>
  <c r="Y21" i="11" s="1"/>
  <c r="Y22" i="11" s="1"/>
  <c r="Y23" i="11" s="1"/>
  <c r="Y24" i="11" s="1"/>
  <c r="Y25" i="11" s="1"/>
  <c r="Y26" i="11" s="1"/>
  <c r="Y27" i="11" s="1"/>
  <c r="Y28" i="11" s="1"/>
  <c r="E9" i="11"/>
  <c r="E7" i="8"/>
  <c r="F7" i="8" s="1"/>
  <c r="R7" i="8" s="1"/>
  <c r="E30" i="8"/>
  <c r="F30" i="8" s="1"/>
  <c r="E6" i="8"/>
  <c r="F6" i="8" s="1"/>
  <c r="R6" i="8" s="1"/>
  <c r="E15" i="8"/>
  <c r="E12" i="8"/>
  <c r="E8" i="8"/>
  <c r="E33" i="8"/>
  <c r="F33" i="8" s="1"/>
  <c r="R33" i="8" s="1"/>
  <c r="E24" i="8"/>
  <c r="F24" i="8" s="1"/>
  <c r="E10" i="8"/>
  <c r="E27" i="8"/>
  <c r="F27" i="8" s="1"/>
  <c r="R27" i="8" s="1"/>
  <c r="E13" i="8"/>
  <c r="E19" i="8"/>
  <c r="E25" i="8"/>
  <c r="F25" i="8" s="1"/>
  <c r="R25" i="8" s="1"/>
  <c r="E31" i="8"/>
  <c r="F31" i="8" s="1"/>
  <c r="R31" i="8" s="1"/>
  <c r="E28" i="8"/>
  <c r="F28" i="8" s="1"/>
  <c r="R28" i="8" s="1"/>
  <c r="E22" i="8"/>
  <c r="F22" i="8" s="1"/>
  <c r="R22" i="8" s="1"/>
  <c r="E16" i="8"/>
  <c r="E18" i="8"/>
  <c r="E26" i="8"/>
  <c r="F26" i="8" s="1"/>
  <c r="R26" i="8" s="1"/>
  <c r="F32" i="8"/>
  <c r="R32" i="8" s="1"/>
  <c r="E23" i="8"/>
  <c r="F23" i="8" s="1"/>
  <c r="E17" i="8"/>
  <c r="E11" i="8"/>
  <c r="F29" i="8"/>
  <c r="R29" i="8" s="1"/>
  <c r="I5" i="9"/>
  <c r="R6" i="9"/>
  <c r="R7" i="9" s="1"/>
  <c r="T5" i="9"/>
  <c r="U5" i="9" s="1"/>
  <c r="W5" i="9" s="1"/>
  <c r="B6" i="11"/>
  <c r="C6" i="11"/>
  <c r="R6" i="11"/>
  <c r="T6" i="11" s="1"/>
  <c r="U6" i="11" s="1"/>
  <c r="F5" i="8"/>
  <c r="R5" i="8" s="1"/>
  <c r="F5" i="9"/>
  <c r="G5" i="9" s="1"/>
  <c r="S5" i="9" s="1"/>
  <c r="F7" i="9"/>
  <c r="C8" i="9"/>
  <c r="F6" i="9"/>
  <c r="G6" i="9" s="1"/>
  <c r="S4" i="9"/>
  <c r="W4" i="9" s="1"/>
  <c r="L4" i="9"/>
  <c r="N4" i="9" s="1"/>
  <c r="B7" i="9"/>
  <c r="I6" i="9"/>
  <c r="U23" i="8"/>
  <c r="U33" i="8"/>
  <c r="U4" i="8"/>
  <c r="X4" i="8" s="1"/>
  <c r="X5" i="8" s="1"/>
  <c r="X6" i="8" s="1"/>
  <c r="X7" i="8" s="1"/>
  <c r="X8" i="8" s="1"/>
  <c r="X9" i="8" s="1"/>
  <c r="X10" i="8" s="1"/>
  <c r="X11" i="8" s="1"/>
  <c r="X12" i="8" s="1"/>
  <c r="X13" i="8" s="1"/>
  <c r="X14" i="8" s="1"/>
  <c r="X15" i="8" s="1"/>
  <c r="X16" i="8" s="1"/>
  <c r="X17" i="8" s="1"/>
  <c r="X18" i="8" s="1"/>
  <c r="X19" i="8" s="1"/>
  <c r="X20" i="8" s="1"/>
  <c r="X21" i="8" s="1"/>
  <c r="U30" i="8"/>
  <c r="U22" i="8"/>
  <c r="L9" i="8"/>
  <c r="L10" i="8" s="1"/>
  <c r="L11" i="8" s="1"/>
  <c r="L12" i="8" s="1"/>
  <c r="L13" i="8" s="1"/>
  <c r="L14" i="8" s="1"/>
  <c r="L15" i="8" s="1"/>
  <c r="L16" i="8" s="1"/>
  <c r="L17" i="8" s="1"/>
  <c r="L18" i="8" s="1"/>
  <c r="L19" i="8" s="1"/>
  <c r="L20" i="8" s="1"/>
  <c r="L21" i="8" s="1"/>
  <c r="L22" i="8" s="1"/>
  <c r="L23" i="8" s="1"/>
  <c r="L24" i="8" s="1"/>
  <c r="L25" i="8" s="1"/>
  <c r="L26" i="8" s="1"/>
  <c r="L27" i="8" s="1"/>
  <c r="L28" i="8" s="1"/>
  <c r="L29" i="8" s="1"/>
  <c r="L30" i="8" s="1"/>
  <c r="L31" i="8" s="1"/>
  <c r="L32" i="8" s="1"/>
  <c r="L33" i="8" s="1"/>
  <c r="R4" i="8"/>
  <c r="V4" i="8" s="1"/>
  <c r="Q6" i="8"/>
  <c r="K4" i="8"/>
  <c r="M4" i="8" s="1"/>
  <c r="F4" i="2"/>
  <c r="R4" i="2" s="1"/>
  <c r="V4" i="2" s="1"/>
  <c r="K5" i="11" l="1"/>
  <c r="L5" i="11" s="1"/>
  <c r="N5" i="11" s="1"/>
  <c r="S5" i="11"/>
  <c r="W5" i="11" s="1"/>
  <c r="H6" i="8"/>
  <c r="J6" i="8" s="1"/>
  <c r="K6" i="8" s="1"/>
  <c r="S6" i="8"/>
  <c r="T6" i="8" s="1"/>
  <c r="V6" i="8" s="1"/>
  <c r="W6" i="8" s="1"/>
  <c r="H5" i="8"/>
  <c r="J5" i="8" s="1"/>
  <c r="K5" i="8" s="1"/>
  <c r="M5" i="8" s="1"/>
  <c r="S5" i="8"/>
  <c r="T5" i="8" s="1"/>
  <c r="V5" i="8" s="1"/>
  <c r="W5" i="8" s="1"/>
  <c r="Q7" i="2"/>
  <c r="S6" i="2"/>
  <c r="T6" i="2" s="1"/>
  <c r="X5" i="11"/>
  <c r="Z5" i="11" s="1"/>
  <c r="W4" i="8"/>
  <c r="Y4" i="8" s="1"/>
  <c r="R23" i="8"/>
  <c r="R24" i="8"/>
  <c r="R30" i="8"/>
  <c r="K6" i="9"/>
  <c r="K5" i="9"/>
  <c r="L5" i="9" s="1"/>
  <c r="N5" i="9" s="1"/>
  <c r="X4" i="9"/>
  <c r="Z4" i="9" s="1"/>
  <c r="X5" i="9"/>
  <c r="Z5" i="9" s="1"/>
  <c r="T6" i="9"/>
  <c r="U6" i="9" s="1"/>
  <c r="G7" i="9"/>
  <c r="S7" i="9" s="1"/>
  <c r="B7" i="11"/>
  <c r="F6" i="11"/>
  <c r="G6" i="11" s="1"/>
  <c r="C7" i="11"/>
  <c r="R7" i="11"/>
  <c r="T7" i="11" s="1"/>
  <c r="U7" i="11" s="1"/>
  <c r="C9" i="9"/>
  <c r="F8" i="9"/>
  <c r="I7" i="9"/>
  <c r="R8" i="9"/>
  <c r="B8" i="9"/>
  <c r="S6" i="9"/>
  <c r="X22" i="8"/>
  <c r="X23" i="8" s="1"/>
  <c r="X24" i="8" s="1"/>
  <c r="X25" i="8" s="1"/>
  <c r="X26" i="8" s="1"/>
  <c r="X27" i="8" s="1"/>
  <c r="X28" i="8" s="1"/>
  <c r="X29" i="8" s="1"/>
  <c r="X30" i="8" s="1"/>
  <c r="X31" i="8" s="1"/>
  <c r="X32" i="8" s="1"/>
  <c r="X33" i="8" s="1"/>
  <c r="Q7" i="8"/>
  <c r="F8" i="8"/>
  <c r="R8" i="8" s="1"/>
  <c r="E6" i="2"/>
  <c r="E5" i="2"/>
  <c r="K4" i="2"/>
  <c r="M4" i="2" s="1"/>
  <c r="W4" i="2"/>
  <c r="Y4" i="2" s="1"/>
  <c r="K6" i="11" l="1"/>
  <c r="L6" i="11" s="1"/>
  <c r="N6" i="11" s="1"/>
  <c r="S6" i="11"/>
  <c r="W6" i="11" s="1"/>
  <c r="W6" i="9"/>
  <c r="X6" i="9" s="1"/>
  <c r="Z6" i="9" s="1"/>
  <c r="Y5" i="8"/>
  <c r="Y6" i="8" s="1"/>
  <c r="H7" i="8"/>
  <c r="J7" i="8" s="1"/>
  <c r="K7" i="8" s="1"/>
  <c r="S7" i="8"/>
  <c r="T7" i="8" s="1"/>
  <c r="V7" i="8" s="1"/>
  <c r="W7" i="8" s="1"/>
  <c r="Q8" i="2"/>
  <c r="S7" i="2"/>
  <c r="T7" i="2" s="1"/>
  <c r="G8" i="9"/>
  <c r="S8" i="9" s="1"/>
  <c r="K7" i="9"/>
  <c r="L7" i="9" s="1"/>
  <c r="T7" i="9"/>
  <c r="X6" i="11"/>
  <c r="Z6" i="11" s="1"/>
  <c r="R8" i="11"/>
  <c r="T8" i="11" s="1"/>
  <c r="U8" i="11" s="1"/>
  <c r="F7" i="11"/>
  <c r="G7" i="11" s="1"/>
  <c r="C8" i="11"/>
  <c r="B8" i="11"/>
  <c r="F9" i="9"/>
  <c r="B9" i="9"/>
  <c r="G9" i="9" s="1"/>
  <c r="R9" i="9"/>
  <c r="I8" i="9"/>
  <c r="L6" i="9"/>
  <c r="N6" i="9" s="1"/>
  <c r="M6" i="8"/>
  <c r="Q8" i="8"/>
  <c r="Q9" i="8" s="1"/>
  <c r="Q10" i="8" s="1"/>
  <c r="F9" i="8"/>
  <c r="R9" i="8" s="1"/>
  <c r="E7" i="2"/>
  <c r="F4" i="6"/>
  <c r="K7" i="11" l="1"/>
  <c r="S7" i="11"/>
  <c r="N7" i="9"/>
  <c r="K8" i="9"/>
  <c r="L8" i="9" s="1"/>
  <c r="N8" i="9" s="1"/>
  <c r="U7" i="9"/>
  <c r="W7" i="9" s="1"/>
  <c r="X7" i="9" s="1"/>
  <c r="Z7" i="9" s="1"/>
  <c r="S8" i="8"/>
  <c r="T8" i="8" s="1"/>
  <c r="V8" i="8" s="1"/>
  <c r="W8" i="8" s="1"/>
  <c r="M7" i="8"/>
  <c r="Q9" i="2"/>
  <c r="S8" i="2"/>
  <c r="T8" i="2" s="1"/>
  <c r="T8" i="9"/>
  <c r="U8" i="9" s="1"/>
  <c r="W8" i="9" s="1"/>
  <c r="X8" i="9" s="1"/>
  <c r="L7" i="11"/>
  <c r="N7" i="11" s="1"/>
  <c r="B9" i="11"/>
  <c r="B10" i="11" s="1"/>
  <c r="C9" i="11"/>
  <c r="F8" i="11"/>
  <c r="G8" i="11" s="1"/>
  <c r="R9" i="11"/>
  <c r="T9" i="11" s="1"/>
  <c r="U9" i="11" s="1"/>
  <c r="I9" i="9"/>
  <c r="K9" i="9" s="1"/>
  <c r="S9" i="9"/>
  <c r="F10" i="8"/>
  <c r="R10" i="8" s="1"/>
  <c r="Y7" i="8"/>
  <c r="E8" i="2"/>
  <c r="R5" i="6"/>
  <c r="T5" i="6" s="1"/>
  <c r="U5" i="6" s="1"/>
  <c r="C5" i="6"/>
  <c r="F5" i="6" s="1"/>
  <c r="B5" i="6"/>
  <c r="G4" i="6"/>
  <c r="W7" i="11" l="1"/>
  <c r="X7" i="11" s="1"/>
  <c r="Z7" i="11" s="1"/>
  <c r="K8" i="11"/>
  <c r="L8" i="11" s="1"/>
  <c r="N8" i="11" s="1"/>
  <c r="S8" i="11"/>
  <c r="W8" i="11" s="1"/>
  <c r="Z8" i="9"/>
  <c r="S4" i="6"/>
  <c r="W4" i="6" s="1"/>
  <c r="K4" i="6"/>
  <c r="H8" i="8"/>
  <c r="J8" i="8" s="1"/>
  <c r="K8" i="8" s="1"/>
  <c r="H9" i="8"/>
  <c r="J9" i="8" s="1"/>
  <c r="K9" i="8" s="1"/>
  <c r="M8" i="8"/>
  <c r="H10" i="8"/>
  <c r="J10" i="8" s="1"/>
  <c r="K10" i="8" s="1"/>
  <c r="S10" i="8"/>
  <c r="T10" i="8" s="1"/>
  <c r="V10" i="8" s="1"/>
  <c r="Q10" i="2"/>
  <c r="S9" i="2"/>
  <c r="T9" i="2" s="1"/>
  <c r="F9" i="11"/>
  <c r="C10" i="11"/>
  <c r="R10" i="11"/>
  <c r="T10" i="11" s="1"/>
  <c r="U10" i="11" s="1"/>
  <c r="T9" i="9"/>
  <c r="U9" i="9" s="1"/>
  <c r="W9" i="9" s="1"/>
  <c r="X9" i="9" s="1"/>
  <c r="Z9" i="9" s="1"/>
  <c r="B11" i="11"/>
  <c r="X8" i="11"/>
  <c r="G9" i="11"/>
  <c r="L9" i="9"/>
  <c r="N9" i="9" s="1"/>
  <c r="Y8" i="8"/>
  <c r="F11" i="8"/>
  <c r="R11" i="8" s="1"/>
  <c r="E9" i="2"/>
  <c r="R6" i="6"/>
  <c r="T6" i="6" s="1"/>
  <c r="U6" i="6" s="1"/>
  <c r="X4" i="6"/>
  <c r="Z4" i="6" s="1"/>
  <c r="L4" i="6"/>
  <c r="N4" i="6" s="1"/>
  <c r="B6" i="6"/>
  <c r="C6" i="6"/>
  <c r="F6" i="6" s="1"/>
  <c r="G5" i="6"/>
  <c r="Z8" i="11" l="1"/>
  <c r="K9" i="11"/>
  <c r="L9" i="11" s="1"/>
  <c r="N9" i="11" s="1"/>
  <c r="S9" i="11"/>
  <c r="W9" i="11" s="1"/>
  <c r="X9" i="11" s="1"/>
  <c r="Z9" i="11" s="1"/>
  <c r="M9" i="8"/>
  <c r="M10" i="8" s="1"/>
  <c r="S5" i="6"/>
  <c r="W5" i="6" s="1"/>
  <c r="X5" i="6" s="1"/>
  <c r="Z5" i="6" s="1"/>
  <c r="K5" i="6"/>
  <c r="L5" i="6" s="1"/>
  <c r="N5" i="6" s="1"/>
  <c r="S9" i="8"/>
  <c r="T9" i="8" s="1"/>
  <c r="V9" i="8" s="1"/>
  <c r="W9" i="8" s="1"/>
  <c r="Y9" i="8" s="1"/>
  <c r="H11" i="8"/>
  <c r="J11" i="8" s="1"/>
  <c r="K11" i="8" s="1"/>
  <c r="Q11" i="2"/>
  <c r="S10" i="2"/>
  <c r="T10" i="2" s="1"/>
  <c r="R11" i="11"/>
  <c r="T11" i="11" s="1"/>
  <c r="U11" i="11" s="1"/>
  <c r="C11" i="11"/>
  <c r="F10" i="11"/>
  <c r="G10" i="11" s="1"/>
  <c r="S10" i="11" s="1"/>
  <c r="W10" i="11" s="1"/>
  <c r="Z10" i="9"/>
  <c r="B12" i="11"/>
  <c r="N10" i="9"/>
  <c r="F12" i="8"/>
  <c r="R12" i="8" s="1"/>
  <c r="W10" i="8"/>
  <c r="Q11" i="8"/>
  <c r="E10" i="2"/>
  <c r="R7" i="6"/>
  <c r="T7" i="6" s="1"/>
  <c r="U7" i="6" s="1"/>
  <c r="C7" i="6"/>
  <c r="F7" i="6" s="1"/>
  <c r="G6" i="6"/>
  <c r="B7" i="6"/>
  <c r="S6" i="6" l="1"/>
  <c r="W6" i="6" s="1"/>
  <c r="X6" i="6" s="1"/>
  <c r="Z6" i="6" s="1"/>
  <c r="K6" i="6"/>
  <c r="L6" i="6" s="1"/>
  <c r="N6" i="6" s="1"/>
  <c r="S11" i="8"/>
  <c r="T11" i="8" s="1"/>
  <c r="V11" i="8" s="1"/>
  <c r="H12" i="8"/>
  <c r="J12" i="8" s="1"/>
  <c r="K12" i="8" s="1"/>
  <c r="Q12" i="2"/>
  <c r="S11" i="2"/>
  <c r="T11" i="2" s="1"/>
  <c r="K10" i="11"/>
  <c r="L10" i="11" s="1"/>
  <c r="N10" i="11" s="1"/>
  <c r="X10" i="11"/>
  <c r="Z10" i="11" s="1"/>
  <c r="R12" i="11"/>
  <c r="T12" i="11" s="1"/>
  <c r="U12" i="11" s="1"/>
  <c r="F11" i="11"/>
  <c r="G11" i="11" s="1"/>
  <c r="S11" i="11" s="1"/>
  <c r="C12" i="11"/>
  <c r="B13" i="11"/>
  <c r="Y10" i="8"/>
  <c r="W11" i="8"/>
  <c r="Q12" i="8"/>
  <c r="M11" i="8"/>
  <c r="F13" i="8"/>
  <c r="R13" i="8" s="1"/>
  <c r="E11" i="2"/>
  <c r="B8" i="6"/>
  <c r="C8" i="6"/>
  <c r="F8" i="6" s="1"/>
  <c r="G7" i="6"/>
  <c r="R8" i="6"/>
  <c r="T8" i="6" s="1"/>
  <c r="U8" i="6" s="1"/>
  <c r="W11" i="11" l="1"/>
  <c r="X11" i="11" s="1"/>
  <c r="Z11" i="11" s="1"/>
  <c r="S7" i="6"/>
  <c r="W7" i="6" s="1"/>
  <c r="X7" i="6" s="1"/>
  <c r="Z7" i="6" s="1"/>
  <c r="K7" i="6"/>
  <c r="S12" i="8"/>
  <c r="T12" i="8" s="1"/>
  <c r="V12" i="8" s="1"/>
  <c r="W12" i="8" s="1"/>
  <c r="H14" i="8"/>
  <c r="H13" i="8"/>
  <c r="J13" i="8" s="1"/>
  <c r="K13" i="8" s="1"/>
  <c r="Q13" i="2"/>
  <c r="S12" i="2"/>
  <c r="T12" i="2" s="1"/>
  <c r="K11" i="11"/>
  <c r="L11" i="11" s="1"/>
  <c r="N11" i="11" s="1"/>
  <c r="C13" i="11"/>
  <c r="F12" i="11"/>
  <c r="G12" i="11" s="1"/>
  <c r="R13" i="11"/>
  <c r="T13" i="11" s="1"/>
  <c r="U13" i="11" s="1"/>
  <c r="B14" i="11"/>
  <c r="Y11" i="8"/>
  <c r="M12" i="8"/>
  <c r="Q13" i="8"/>
  <c r="S13" i="8" s="1"/>
  <c r="T13" i="8" s="1"/>
  <c r="V13" i="8" s="1"/>
  <c r="F14" i="8"/>
  <c r="R14" i="8" s="1"/>
  <c r="E12" i="2"/>
  <c r="L7" i="6"/>
  <c r="N7" i="6" s="1"/>
  <c r="B9" i="6"/>
  <c r="C9" i="6"/>
  <c r="F9" i="6" s="1"/>
  <c r="G8" i="6"/>
  <c r="R9" i="6"/>
  <c r="T9" i="6" s="1"/>
  <c r="U9" i="6" s="1"/>
  <c r="K12" i="11" l="1"/>
  <c r="L12" i="11" s="1"/>
  <c r="N12" i="11" s="1"/>
  <c r="S12" i="11"/>
  <c r="S8" i="6"/>
  <c r="W8" i="6" s="1"/>
  <c r="X8" i="6" s="1"/>
  <c r="Z8" i="6" s="1"/>
  <c r="K8" i="6"/>
  <c r="L8" i="6" s="1"/>
  <c r="N8" i="6" s="1"/>
  <c r="J14" i="8"/>
  <c r="K14" i="8" s="1"/>
  <c r="Q14" i="2"/>
  <c r="S13" i="2"/>
  <c r="T13" i="2" s="1"/>
  <c r="R14" i="11"/>
  <c r="T14" i="11" s="1"/>
  <c r="U14" i="11" s="1"/>
  <c r="C14" i="11"/>
  <c r="F13" i="11"/>
  <c r="G13" i="11" s="1"/>
  <c r="Y12" i="8"/>
  <c r="B15" i="11"/>
  <c r="M13" i="8"/>
  <c r="F15" i="8"/>
  <c r="R15" i="8" s="1"/>
  <c r="W13" i="8"/>
  <c r="Q14" i="8"/>
  <c r="S14" i="8" s="1"/>
  <c r="T14" i="8" s="1"/>
  <c r="V14" i="8" s="1"/>
  <c r="E13" i="2"/>
  <c r="R10" i="6"/>
  <c r="T10" i="6" s="1"/>
  <c r="U10" i="6" s="1"/>
  <c r="C10" i="6"/>
  <c r="F10" i="6" s="1"/>
  <c r="B10" i="6"/>
  <c r="G9" i="6"/>
  <c r="W12" i="11" l="1"/>
  <c r="X12" i="11" s="1"/>
  <c r="Z12" i="11" s="1"/>
  <c r="K13" i="11"/>
  <c r="L13" i="11" s="1"/>
  <c r="S13" i="11"/>
  <c r="S9" i="6"/>
  <c r="W9" i="6" s="1"/>
  <c r="X9" i="6" s="1"/>
  <c r="Z9" i="6" s="1"/>
  <c r="K9" i="6"/>
  <c r="H15" i="8"/>
  <c r="J15" i="8" s="1"/>
  <c r="K15" i="8" s="1"/>
  <c r="N13" i="11"/>
  <c r="Q15" i="2"/>
  <c r="S14" i="2"/>
  <c r="T14" i="2" s="1"/>
  <c r="C15" i="11"/>
  <c r="F14" i="11"/>
  <c r="G14" i="11" s="1"/>
  <c r="R15" i="11"/>
  <c r="T15" i="11" s="1"/>
  <c r="U15" i="11" s="1"/>
  <c r="Y13" i="8"/>
  <c r="M14" i="8"/>
  <c r="B16" i="11"/>
  <c r="W14" i="8"/>
  <c r="Q15" i="8"/>
  <c r="F16" i="8"/>
  <c r="R16" i="8" s="1"/>
  <c r="E14" i="2"/>
  <c r="L9" i="6"/>
  <c r="N9" i="6" s="1"/>
  <c r="B11" i="6"/>
  <c r="C11" i="6"/>
  <c r="F11" i="6" s="1"/>
  <c r="G10" i="6"/>
  <c r="R11" i="6"/>
  <c r="T11" i="6" s="1"/>
  <c r="U11" i="6" s="1"/>
  <c r="B5" i="2"/>
  <c r="F5" i="2" s="1"/>
  <c r="R5" i="2" s="1"/>
  <c r="V5" i="2" s="1"/>
  <c r="W13" i="11" l="1"/>
  <c r="X13" i="11" s="1"/>
  <c r="Z13" i="11" s="1"/>
  <c r="K14" i="11"/>
  <c r="L14" i="11" s="1"/>
  <c r="S14" i="11"/>
  <c r="S10" i="6"/>
  <c r="W10" i="6" s="1"/>
  <c r="X10" i="6" s="1"/>
  <c r="Z10" i="6" s="1"/>
  <c r="K10" i="6"/>
  <c r="L10" i="6" s="1"/>
  <c r="N10" i="6" s="1"/>
  <c r="S15" i="8"/>
  <c r="T15" i="8" s="1"/>
  <c r="V15" i="8" s="1"/>
  <c r="W15" i="8" s="1"/>
  <c r="H16" i="8"/>
  <c r="J16" i="8" s="1"/>
  <c r="K16" i="8" s="1"/>
  <c r="N14" i="11"/>
  <c r="Y14" i="8"/>
  <c r="Q16" i="2"/>
  <c r="S15" i="2"/>
  <c r="T15" i="2" s="1"/>
  <c r="R16" i="11"/>
  <c r="T16" i="11" s="1"/>
  <c r="U16" i="11" s="1"/>
  <c r="F15" i="11"/>
  <c r="G15" i="11" s="1"/>
  <c r="S15" i="11" s="1"/>
  <c r="W15" i="11" s="1"/>
  <c r="C16" i="11"/>
  <c r="M15" i="8"/>
  <c r="B17" i="11"/>
  <c r="F17" i="8"/>
  <c r="R17" i="8" s="1"/>
  <c r="Q16" i="8"/>
  <c r="S16" i="8" s="1"/>
  <c r="T16" i="8" s="1"/>
  <c r="V16" i="8" s="1"/>
  <c r="E15" i="2"/>
  <c r="C12" i="6"/>
  <c r="F12" i="6" s="1"/>
  <c r="R12" i="6"/>
  <c r="T12" i="6" s="1"/>
  <c r="U12" i="6" s="1"/>
  <c r="B12" i="6"/>
  <c r="G11" i="6"/>
  <c r="W5" i="2"/>
  <c r="Y5" i="2" s="1"/>
  <c r="K5" i="2"/>
  <c r="M5" i="2" s="1"/>
  <c r="B6" i="2"/>
  <c r="F6" i="2" s="1"/>
  <c r="R6" i="2" s="1"/>
  <c r="V6" i="2" s="1"/>
  <c r="W14" i="11" l="1"/>
  <c r="X14" i="11" s="1"/>
  <c r="Z14" i="11" s="1"/>
  <c r="S11" i="6"/>
  <c r="W11" i="6" s="1"/>
  <c r="X11" i="6" s="1"/>
  <c r="Z11" i="6" s="1"/>
  <c r="K11" i="6"/>
  <c r="L11" i="6" s="1"/>
  <c r="N11" i="6" s="1"/>
  <c r="H17" i="8"/>
  <c r="J17" i="8" s="1"/>
  <c r="K17" i="8" s="1"/>
  <c r="Y15" i="8"/>
  <c r="Q17" i="2"/>
  <c r="S16" i="2"/>
  <c r="T16" i="2" s="1"/>
  <c r="X15" i="11"/>
  <c r="K15" i="11"/>
  <c r="L15" i="11" s="1"/>
  <c r="N15" i="11" s="1"/>
  <c r="F16" i="11"/>
  <c r="G16" i="11" s="1"/>
  <c r="C17" i="11"/>
  <c r="R17" i="11"/>
  <c r="T17" i="11" s="1"/>
  <c r="U17" i="11" s="1"/>
  <c r="M16" i="8"/>
  <c r="B18" i="11"/>
  <c r="W16" i="8"/>
  <c r="Q17" i="8"/>
  <c r="F18" i="8"/>
  <c r="R18" i="8" s="1"/>
  <c r="E16" i="2"/>
  <c r="G12" i="6"/>
  <c r="W6" i="2"/>
  <c r="Y6" i="2" s="1"/>
  <c r="K6" i="2"/>
  <c r="M6" i="2" s="1"/>
  <c r="B7" i="2"/>
  <c r="F7" i="2" s="1"/>
  <c r="R7" i="2" s="1"/>
  <c r="V7" i="2" s="1"/>
  <c r="Z15" i="11" l="1"/>
  <c r="K16" i="11"/>
  <c r="L16" i="11" s="1"/>
  <c r="S16" i="11"/>
  <c r="S12" i="6"/>
  <c r="W12" i="6" s="1"/>
  <c r="X12" i="6" s="1"/>
  <c r="Z12" i="6" s="1"/>
  <c r="Z13" i="6" s="1"/>
  <c r="K12" i="6"/>
  <c r="L12" i="6" s="1"/>
  <c r="S17" i="8"/>
  <c r="T17" i="8" s="1"/>
  <c r="V17" i="8" s="1"/>
  <c r="W17" i="8" s="1"/>
  <c r="H18" i="8"/>
  <c r="J18" i="8" s="1"/>
  <c r="K18" i="8" s="1"/>
  <c r="N16" i="11"/>
  <c r="Y16" i="8"/>
  <c r="M17" i="8"/>
  <c r="Q18" i="2"/>
  <c r="S17" i="2"/>
  <c r="T17" i="2" s="1"/>
  <c r="R18" i="11"/>
  <c r="T18" i="11" s="1"/>
  <c r="U18" i="11" s="1"/>
  <c r="F17" i="11"/>
  <c r="G17" i="11" s="1"/>
  <c r="C18" i="11"/>
  <c r="B19" i="11"/>
  <c r="F19" i="8"/>
  <c r="R19" i="8" s="1"/>
  <c r="Q18" i="8"/>
  <c r="S18" i="8" s="1"/>
  <c r="T18" i="8" s="1"/>
  <c r="V18" i="8" s="1"/>
  <c r="E17" i="2"/>
  <c r="W7" i="2"/>
  <c r="Y7" i="2" s="1"/>
  <c r="K7" i="2"/>
  <c r="M7" i="2" s="1"/>
  <c r="B8" i="2"/>
  <c r="F8" i="2" s="1"/>
  <c r="R8" i="2" s="1"/>
  <c r="V8" i="2" s="1"/>
  <c r="W16" i="11" l="1"/>
  <c r="X16" i="11" s="1"/>
  <c r="Z16" i="11" s="1"/>
  <c r="Y8" i="2"/>
  <c r="N12" i="6"/>
  <c r="N13" i="6" s="1"/>
  <c r="K17" i="11"/>
  <c r="L17" i="11" s="1"/>
  <c r="S17" i="11"/>
  <c r="H19" i="8"/>
  <c r="J19" i="8" s="1"/>
  <c r="K19" i="8" s="1"/>
  <c r="N17" i="11"/>
  <c r="Y17" i="8"/>
  <c r="M18" i="8"/>
  <c r="Q19" i="2"/>
  <c r="S18" i="2"/>
  <c r="T18" i="2" s="1"/>
  <c r="C19" i="11"/>
  <c r="F18" i="11"/>
  <c r="G18" i="11" s="1"/>
  <c r="S18" i="11" s="1"/>
  <c r="W18" i="11" s="1"/>
  <c r="R19" i="11"/>
  <c r="T19" i="11" s="1"/>
  <c r="U19" i="11" s="1"/>
  <c r="B20" i="11"/>
  <c r="W18" i="8"/>
  <c r="Q19" i="8"/>
  <c r="F21" i="8"/>
  <c r="F20" i="8"/>
  <c r="R20" i="8" s="1"/>
  <c r="E18" i="2"/>
  <c r="W8" i="2"/>
  <c r="K8" i="2"/>
  <c r="M8" i="2" s="1"/>
  <c r="B9" i="2"/>
  <c r="F9" i="2" s="1"/>
  <c r="R9" i="2" s="1"/>
  <c r="V9" i="2" s="1"/>
  <c r="W17" i="11" l="1"/>
  <c r="X17" i="11" s="1"/>
  <c r="Z17" i="11" s="1"/>
  <c r="S19" i="8"/>
  <c r="T19" i="8" s="1"/>
  <c r="V19" i="8" s="1"/>
  <c r="W19" i="8" s="1"/>
  <c r="H20" i="8"/>
  <c r="J20" i="8" s="1"/>
  <c r="K20" i="8" s="1"/>
  <c r="Y18" i="8"/>
  <c r="M19" i="8"/>
  <c r="Q20" i="2"/>
  <c r="S19" i="2"/>
  <c r="T19" i="2" s="1"/>
  <c r="K18" i="11"/>
  <c r="L18" i="11" s="1"/>
  <c r="N18" i="11" s="1"/>
  <c r="X18" i="11"/>
  <c r="R20" i="11"/>
  <c r="T20" i="11" s="1"/>
  <c r="U20" i="11" s="1"/>
  <c r="C20" i="11"/>
  <c r="F19" i="11"/>
  <c r="G19" i="11" s="1"/>
  <c r="S19" i="11" s="1"/>
  <c r="W19" i="11" s="1"/>
  <c r="B21" i="11"/>
  <c r="R21" i="8"/>
  <c r="Q20" i="8"/>
  <c r="S20" i="8" s="1"/>
  <c r="T20" i="8" s="1"/>
  <c r="V20" i="8" s="1"/>
  <c r="E19" i="2"/>
  <c r="W9" i="2"/>
  <c r="Y9" i="2" s="1"/>
  <c r="K9" i="2"/>
  <c r="M9" i="2" s="1"/>
  <c r="B10" i="2"/>
  <c r="F10" i="2" s="1"/>
  <c r="R10" i="2" s="1"/>
  <c r="V10" i="2" s="1"/>
  <c r="Z18" i="11" l="1"/>
  <c r="H21" i="8"/>
  <c r="J21" i="8" s="1"/>
  <c r="K21" i="8" s="1"/>
  <c r="Y19" i="8"/>
  <c r="M20" i="8"/>
  <c r="Q21" i="2"/>
  <c r="S21" i="2" s="1"/>
  <c r="T21" i="2" s="1"/>
  <c r="S20" i="2"/>
  <c r="T20" i="2" s="1"/>
  <c r="K19" i="11"/>
  <c r="L19" i="11" s="1"/>
  <c r="N19" i="11" s="1"/>
  <c r="X19" i="11"/>
  <c r="Z19" i="11" s="1"/>
  <c r="C21" i="11"/>
  <c r="F20" i="11"/>
  <c r="G20" i="11" s="1"/>
  <c r="R21" i="11"/>
  <c r="T21" i="11" s="1"/>
  <c r="U21" i="11" s="1"/>
  <c r="B22" i="11"/>
  <c r="W20" i="8"/>
  <c r="Q21" i="8"/>
  <c r="E20" i="2"/>
  <c r="E21" i="2"/>
  <c r="W10" i="2"/>
  <c r="Y10" i="2" s="1"/>
  <c r="K10" i="2"/>
  <c r="M10" i="2" s="1"/>
  <c r="B11" i="2"/>
  <c r="F11" i="2" s="1"/>
  <c r="R11" i="2" s="1"/>
  <c r="V11" i="2" s="1"/>
  <c r="K20" i="11" l="1"/>
  <c r="L20" i="11" s="1"/>
  <c r="N20" i="11" s="1"/>
  <c r="S20" i="11"/>
  <c r="Y20" i="8"/>
  <c r="S21" i="8"/>
  <c r="T21" i="8" s="1"/>
  <c r="V21" i="8" s="1"/>
  <c r="W21" i="8" s="1"/>
  <c r="M21" i="8"/>
  <c r="H22" i="8"/>
  <c r="J22" i="8" s="1"/>
  <c r="K22" i="8" s="1"/>
  <c r="R22" i="11"/>
  <c r="T22" i="11" s="1"/>
  <c r="U22" i="11" s="1"/>
  <c r="F21" i="11"/>
  <c r="G21" i="11" s="1"/>
  <c r="C22" i="11"/>
  <c r="Q22" i="8"/>
  <c r="B23" i="11"/>
  <c r="W11" i="2"/>
  <c r="Y11" i="2" s="1"/>
  <c r="K11" i="2"/>
  <c r="M11" i="2" s="1"/>
  <c r="B12" i="2"/>
  <c r="F12" i="2" s="1"/>
  <c r="R12" i="2" s="1"/>
  <c r="V12" i="2" s="1"/>
  <c r="W20" i="11" l="1"/>
  <c r="X20" i="11" s="1"/>
  <c r="Z20" i="11" s="1"/>
  <c r="M12" i="2"/>
  <c r="Y12" i="2"/>
  <c r="K21" i="11"/>
  <c r="L21" i="11" s="1"/>
  <c r="N21" i="11" s="1"/>
  <c r="S21" i="11"/>
  <c r="Y21" i="8"/>
  <c r="M22" i="8"/>
  <c r="H23" i="8"/>
  <c r="J23" i="8" s="1"/>
  <c r="K23" i="8" s="1"/>
  <c r="S22" i="8"/>
  <c r="T22" i="8" s="1"/>
  <c r="V22" i="8" s="1"/>
  <c r="W22" i="8" s="1"/>
  <c r="F22" i="11"/>
  <c r="G22" i="11" s="1"/>
  <c r="C23" i="11"/>
  <c r="R23" i="11"/>
  <c r="T23" i="11" s="1"/>
  <c r="U23" i="11" s="1"/>
  <c r="Q23" i="8"/>
  <c r="B24" i="11"/>
  <c r="W12" i="2"/>
  <c r="K12" i="2"/>
  <c r="B13" i="2"/>
  <c r="F13" i="2" s="1"/>
  <c r="R13" i="2" s="1"/>
  <c r="V13" i="2" s="1"/>
  <c r="W21" i="11" l="1"/>
  <c r="X21" i="11" s="1"/>
  <c r="Z21" i="11" s="1"/>
  <c r="K22" i="11"/>
  <c r="L22" i="11" s="1"/>
  <c r="N22" i="11" s="1"/>
  <c r="S22" i="11"/>
  <c r="W22" i="11" s="1"/>
  <c r="X22" i="11" s="1"/>
  <c r="Y22" i="8"/>
  <c r="M23" i="8"/>
  <c r="S23" i="8"/>
  <c r="T23" i="8" s="1"/>
  <c r="V23" i="8" s="1"/>
  <c r="W23" i="8" s="1"/>
  <c r="H24" i="8"/>
  <c r="J24" i="8" s="1"/>
  <c r="K24" i="8" s="1"/>
  <c r="R24" i="11"/>
  <c r="T24" i="11" s="1"/>
  <c r="U24" i="11" s="1"/>
  <c r="C24" i="11"/>
  <c r="F23" i="11"/>
  <c r="G23" i="11" s="1"/>
  <c r="Q24" i="8"/>
  <c r="B25" i="11"/>
  <c r="W13" i="2"/>
  <c r="Y13" i="2" s="1"/>
  <c r="K13" i="2"/>
  <c r="M13" i="2" s="1"/>
  <c r="B14" i="2"/>
  <c r="F14" i="2" s="1"/>
  <c r="R14" i="2" s="1"/>
  <c r="V14" i="2" s="1"/>
  <c r="Z22" i="11" l="1"/>
  <c r="K23" i="11"/>
  <c r="L23" i="11" s="1"/>
  <c r="N23" i="11" s="1"/>
  <c r="S23" i="11"/>
  <c r="W23" i="11" s="1"/>
  <c r="M24" i="8"/>
  <c r="Y23" i="8"/>
  <c r="S24" i="8"/>
  <c r="T24" i="8" s="1"/>
  <c r="V24" i="8" s="1"/>
  <c r="W24" i="8" s="1"/>
  <c r="Y24" i="8" s="1"/>
  <c r="H25" i="8"/>
  <c r="J25" i="8" s="1"/>
  <c r="K25" i="8" s="1"/>
  <c r="X23" i="11"/>
  <c r="Z23" i="11" s="1"/>
  <c r="C25" i="11"/>
  <c r="F24" i="11"/>
  <c r="G24" i="11" s="1"/>
  <c r="S24" i="11" s="1"/>
  <c r="W24" i="11" s="1"/>
  <c r="R25" i="11"/>
  <c r="T25" i="11" s="1"/>
  <c r="U25" i="11" s="1"/>
  <c r="Q25" i="8"/>
  <c r="S25" i="8" s="1"/>
  <c r="T25" i="8" s="1"/>
  <c r="V25" i="8" s="1"/>
  <c r="B26" i="11"/>
  <c r="W14" i="2"/>
  <c r="Y14" i="2" s="1"/>
  <c r="K14" i="2"/>
  <c r="M14" i="2" s="1"/>
  <c r="B15" i="2"/>
  <c r="F15" i="2" s="1"/>
  <c r="R15" i="2" s="1"/>
  <c r="V15" i="2" s="1"/>
  <c r="M25" i="8" l="1"/>
  <c r="H26" i="8"/>
  <c r="J26" i="8" s="1"/>
  <c r="K26" i="8" s="1"/>
  <c r="M26" i="8" s="1"/>
  <c r="K24" i="11"/>
  <c r="L24" i="11" s="1"/>
  <c r="N24" i="11" s="1"/>
  <c r="X24" i="11"/>
  <c r="Z24" i="11" s="1"/>
  <c r="R26" i="11"/>
  <c r="T26" i="11" s="1"/>
  <c r="U26" i="11" s="1"/>
  <c r="F25" i="11"/>
  <c r="G25" i="11" s="1"/>
  <c r="S25" i="11" s="1"/>
  <c r="W25" i="11" s="1"/>
  <c r="C26" i="11"/>
  <c r="W25" i="8"/>
  <c r="Y25" i="8" s="1"/>
  <c r="Q26" i="8"/>
  <c r="B27" i="11"/>
  <c r="W15" i="2"/>
  <c r="Y15" i="2" s="1"/>
  <c r="K15" i="2"/>
  <c r="M15" i="2" s="1"/>
  <c r="B16" i="2"/>
  <c r="F16" i="2" s="1"/>
  <c r="R16" i="2" s="1"/>
  <c r="V16" i="2" s="1"/>
  <c r="H27" i="8" l="1"/>
  <c r="J27" i="8" s="1"/>
  <c r="K27" i="8" s="1"/>
  <c r="M27" i="8" s="1"/>
  <c r="S26" i="8"/>
  <c r="T26" i="8" s="1"/>
  <c r="V26" i="8" s="1"/>
  <c r="W26" i="8" s="1"/>
  <c r="Y26" i="8" s="1"/>
  <c r="K25" i="11"/>
  <c r="L25" i="11" s="1"/>
  <c r="N25" i="11" s="1"/>
  <c r="X25" i="11"/>
  <c r="Z25" i="11" s="1"/>
  <c r="F26" i="11"/>
  <c r="G26" i="11" s="1"/>
  <c r="S26" i="11" s="1"/>
  <c r="W26" i="11" s="1"/>
  <c r="C27" i="11"/>
  <c r="R27" i="11"/>
  <c r="T27" i="11" s="1"/>
  <c r="U27" i="11" s="1"/>
  <c r="Q27" i="8"/>
  <c r="B28" i="11"/>
  <c r="W16" i="2"/>
  <c r="Y16" i="2" s="1"/>
  <c r="K16" i="2"/>
  <c r="M16" i="2" s="1"/>
  <c r="B17" i="2"/>
  <c r="F17" i="2" s="1"/>
  <c r="R17" i="2" s="1"/>
  <c r="V17" i="2" s="1"/>
  <c r="S27" i="8" l="1"/>
  <c r="T27" i="8" s="1"/>
  <c r="V27" i="8" s="1"/>
  <c r="W27" i="8" s="1"/>
  <c r="Y27" i="8" s="1"/>
  <c r="H28" i="8"/>
  <c r="J28" i="8" s="1"/>
  <c r="K28" i="8" s="1"/>
  <c r="M28" i="8" s="1"/>
  <c r="X26" i="11"/>
  <c r="Z26" i="11" s="1"/>
  <c r="K26" i="11"/>
  <c r="L26" i="11" s="1"/>
  <c r="N26" i="11" s="1"/>
  <c r="F27" i="11"/>
  <c r="G27" i="11" s="1"/>
  <c r="S27" i="11" s="1"/>
  <c r="W27" i="11" s="1"/>
  <c r="C28" i="11"/>
  <c r="F28" i="11" s="1"/>
  <c r="G28" i="11" s="1"/>
  <c r="R28" i="11"/>
  <c r="T28" i="11" s="1"/>
  <c r="U28" i="11" s="1"/>
  <c r="Q28" i="8"/>
  <c r="W17" i="2"/>
  <c r="Y17" i="2" s="1"/>
  <c r="K17" i="2"/>
  <c r="M17" i="2" s="1"/>
  <c r="B18" i="2"/>
  <c r="F18" i="2" s="1"/>
  <c r="R18" i="2" s="1"/>
  <c r="V18" i="2" s="1"/>
  <c r="K28" i="11" l="1"/>
  <c r="L28" i="11" s="1"/>
  <c r="S28" i="11"/>
  <c r="W28" i="11" s="1"/>
  <c r="X28" i="11" s="1"/>
  <c r="S28" i="8"/>
  <c r="T28" i="8" s="1"/>
  <c r="V28" i="8" s="1"/>
  <c r="W28" i="8" s="1"/>
  <c r="Y28" i="8" s="1"/>
  <c r="H29" i="8"/>
  <c r="J29" i="8" s="1"/>
  <c r="K29" i="8" s="1"/>
  <c r="M29" i="8" s="1"/>
  <c r="X27" i="11"/>
  <c r="Z27" i="11" s="1"/>
  <c r="K27" i="11"/>
  <c r="L27" i="11" s="1"/>
  <c r="N27" i="11" s="1"/>
  <c r="Q29" i="8"/>
  <c r="W18" i="2"/>
  <c r="Y18" i="2" s="1"/>
  <c r="K18" i="2"/>
  <c r="M18" i="2" s="1"/>
  <c r="B19" i="2"/>
  <c r="F19" i="2" s="1"/>
  <c r="R19" i="2" s="1"/>
  <c r="V19" i="2" s="1"/>
  <c r="H30" i="8" l="1"/>
  <c r="J30" i="8" s="1"/>
  <c r="K30" i="8" s="1"/>
  <c r="M30" i="8" s="1"/>
  <c r="S29" i="8"/>
  <c r="T29" i="8" s="1"/>
  <c r="V29" i="8" s="1"/>
  <c r="W29" i="8" s="1"/>
  <c r="Y29" i="8" s="1"/>
  <c r="N28" i="11"/>
  <c r="N29" i="11" s="1"/>
  <c r="Z28" i="11"/>
  <c r="Z29" i="11" s="1"/>
  <c r="Q30" i="8"/>
  <c r="W19" i="2"/>
  <c r="Y19" i="2" s="1"/>
  <c r="K19" i="2"/>
  <c r="M19" i="2" s="1"/>
  <c r="B20" i="2"/>
  <c r="F20" i="2" s="1"/>
  <c r="R20" i="2" s="1"/>
  <c r="V20" i="2" s="1"/>
  <c r="S30" i="8" l="1"/>
  <c r="T30" i="8" s="1"/>
  <c r="V30" i="8" s="1"/>
  <c r="W30" i="8" s="1"/>
  <c r="Y30" i="8" s="1"/>
  <c r="H31" i="8"/>
  <c r="J31" i="8" s="1"/>
  <c r="K31" i="8" s="1"/>
  <c r="M31" i="8" s="1"/>
  <c r="Q31" i="8"/>
  <c r="W20" i="2"/>
  <c r="Y20" i="2" s="1"/>
  <c r="K20" i="2"/>
  <c r="M20" i="2" s="1"/>
  <c r="B21" i="2"/>
  <c r="F21" i="2" s="1"/>
  <c r="R21" i="2" s="1"/>
  <c r="V21" i="2" s="1"/>
  <c r="S31" i="8" l="1"/>
  <c r="T31" i="8" s="1"/>
  <c r="V31" i="8" s="1"/>
  <c r="W31" i="8" s="1"/>
  <c r="Y31" i="8" s="1"/>
  <c r="H32" i="8"/>
  <c r="J32" i="8" s="1"/>
  <c r="K32" i="8" s="1"/>
  <c r="M32" i="8" s="1"/>
  <c r="Q32" i="8"/>
  <c r="W21" i="2"/>
  <c r="K21" i="2"/>
  <c r="Y21" i="2" l="1"/>
  <c r="Y22" i="2" s="1"/>
  <c r="M21" i="2"/>
  <c r="M22" i="2" s="1"/>
  <c r="S32" i="8"/>
  <c r="T32" i="8" s="1"/>
  <c r="V32" i="8" s="1"/>
  <c r="W32" i="8" s="1"/>
  <c r="Y32" i="8" s="1"/>
  <c r="H33" i="8"/>
  <c r="J33" i="8" s="1"/>
  <c r="K33" i="8" s="1"/>
  <c r="M33" i="8" s="1"/>
  <c r="M34" i="8" s="1"/>
  <c r="Q33" i="8"/>
  <c r="S33" i="8" l="1"/>
  <c r="T33" i="8" s="1"/>
  <c r="V33" i="8" s="1"/>
  <c r="W33" i="8" s="1"/>
  <c r="Y33" i="8" s="1"/>
  <c r="Y34" i="8" s="1"/>
</calcChain>
</file>

<file path=xl/sharedStrings.xml><?xml version="1.0" encoding="utf-8"?>
<sst xmlns="http://schemas.openxmlformats.org/spreadsheetml/2006/main" count="188" uniqueCount="28">
  <si>
    <t>Baseline</t>
  </si>
  <si>
    <t>Age</t>
  </si>
  <si>
    <t>EF</t>
  </si>
  <si>
    <t>ET</t>
  </si>
  <si>
    <t>Assumed</t>
  </si>
  <si>
    <t>Adjusted Parameters</t>
  </si>
  <si>
    <t>Adjustment Factors for Key Parameters</t>
  </si>
  <si>
    <t>ADJUSTMENTS FOR A SENSITIVE INDIVIDUAL</t>
  </si>
  <si>
    <t>RESULTS FOR A SENSITIVE INDIVIDUAL</t>
  </si>
  <si>
    <t>Cumulative Survival (Without Event)</t>
  </si>
  <si>
    <t>FAH</t>
  </si>
  <si>
    <t>SAF</t>
  </si>
  <si>
    <t>∆X</t>
  </si>
  <si>
    <t>∆X/∆C</t>
  </si>
  <si>
    <t>∆C</t>
  </si>
  <si>
    <t>WAF</t>
  </si>
  <si>
    <t>Beta</t>
  </si>
  <si>
    <t>Increased</t>
  </si>
  <si>
    <t>Ratio</t>
  </si>
  <si>
    <t>RR</t>
  </si>
  <si>
    <t xml:space="preserve">Population-Average Effect (per 1 ug/m3)		</t>
  </si>
  <si>
    <t xml:space="preserve">CALCULATIONS FOR A STATISTICALLY AVERAGE INDIVIDUAL								</t>
  </si>
  <si>
    <t>Breathing Rate (L/kg-day)</t>
  </si>
  <si>
    <t xml:space="preserve">Population-Average Effect (per 1 ug/m3)			</t>
  </si>
  <si>
    <t xml:space="preserve"> Incidence Rate (per 100,000) for Baseline vs Increased PM2.5 Scenario</t>
  </si>
  <si>
    <t>Incidence Rate (per 1,000) for Baseline vs Increased PM2.5 Scenario</t>
  </si>
  <si>
    <t>Conversion of Increase in Average Concentration (∆C) to Increase in Average Exposure Intensity (∆X)</t>
  </si>
  <si>
    <t xml:space="preserve">Conversion of Increase in Average Concentration (∆C) to Increase in Average Exposure Intensity (∆X)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</si>
</sst>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0000%"/>
    <numFmt numFmtId="166" formatCode="0.0E+00"/>
    <numFmt numFmtId="167" formatCode="0.00000"/>
    <numFmt numFmtId="168" formatCode="0.0"/>
    <numFmt numFmtId="169" formatCode="0.000%"/>
  </numFmts>
  <fonts count="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 (Body)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5" tint="-0.2499465926084170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 wrapText="1"/>
    </xf>
    <xf numFmtId="4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 wrapText="1"/>
    </xf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 wrapText="1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1" fillId="0" borderId="0" xfId="0" applyNumberFormat="1" applyFont="1" applyAlignment="1">
      <alignment horizontal="center" wrapText="1"/>
    </xf>
    <xf numFmtId="16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166" fontId="2" fillId="3" borderId="0" xfId="0" applyNumberFormat="1" applyFont="1" applyFill="1" applyAlignment="1">
      <alignment horizontal="center"/>
    </xf>
    <xf numFmtId="166" fontId="2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 applyAlignment="1">
      <alignment horizontal="center" wrapText="1"/>
    </xf>
    <xf numFmtId="168" fontId="0" fillId="0" borderId="0" xfId="0" applyNumberFormat="1" applyAlignment="1">
      <alignment horizontal="center"/>
    </xf>
    <xf numFmtId="168" fontId="1" fillId="0" borderId="0" xfId="0" applyNumberFormat="1" applyFont="1" applyAlignment="1">
      <alignment horizontal="center" wrapText="1"/>
    </xf>
    <xf numFmtId="169" fontId="1" fillId="0" borderId="0" xfId="0" applyNumberFormat="1" applyFont="1" applyAlignment="1">
      <alignment horizontal="center" wrapText="1"/>
    </xf>
    <xf numFmtId="169" fontId="0" fillId="0" borderId="0" xfId="0" applyNumberFormat="1" applyAlignment="1">
      <alignment horizontal="center"/>
    </xf>
    <xf numFmtId="16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168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0</xdr:row>
      <xdr:rowOff>165100</xdr:rowOff>
    </xdr:from>
    <xdr:to>
      <xdr:col>5</xdr:col>
      <xdr:colOff>520700</xdr:colOff>
      <xdr:row>27</xdr:row>
      <xdr:rowOff>127000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B175567-EB3B-DD3E-12E4-FE0F145ACC84}"/>
            </a:ext>
          </a:extLst>
        </xdr:cNvPr>
        <xdr:cNvSpPr txBox="1"/>
      </xdr:nvSpPr>
      <xdr:spPr>
        <a:xfrm>
          <a:off x="215900" y="165100"/>
          <a:ext cx="4432300" cy="544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README</a:t>
          </a:r>
          <a:r>
            <a:rPr lang="en-US" sz="1400" baseline="0"/>
            <a:t> </a:t>
          </a:r>
        </a:p>
        <a:p>
          <a:endParaRPr lang="en-US" sz="1400" baseline="0"/>
        </a:p>
        <a:p>
          <a:r>
            <a:rPr lang="en-US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workbook accompanies the document "PM25-local-risk-method-v1.1.docx".</a:t>
          </a:r>
          <a:r>
            <a:rPr lang="en-US" sz="1400" baseline="0"/>
            <a:t> </a:t>
          </a:r>
          <a:r>
            <a:rPr lang="en-US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 is intended to clarify and demonstrate the calculations featured in that document.</a:t>
          </a:r>
          <a:r>
            <a:rPr lang="en-US" sz="1400" baseline="0"/>
            <a:t> Please refer to that document for details, concepts, and explanations.</a:t>
          </a:r>
        </a:p>
        <a:p>
          <a:endParaRPr lang="en-US" sz="14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any worksheet, changing the input value for </a:t>
          </a:r>
          <a:r>
            <a:rPr lang="en-US" sz="14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∆C </a:t>
          </a:r>
          <a:r>
            <a:rPr lang="en-US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(the modeled </a:t>
          </a:r>
          <a:r>
            <a:rPr lang="en-US" sz="14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increase</a:t>
          </a:r>
          <a:r>
            <a:rPr lang="en-US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 concentration, in </a:t>
          </a:r>
          <a:r>
            <a:rPr lang="en-US" sz="1400" b="1" i="0" u="none" strike="noStrike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blue</a:t>
          </a:r>
          <a:r>
            <a:rPr lang="en-US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will change the results. We recommend restricting ∆C to levels less than or equal to 0.3 ug/m3. </a:t>
          </a:r>
        </a:p>
        <a:p>
          <a:endParaRPr lang="en-US" sz="14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Variable definitions and notes are found on the corresponding worksheets.</a:t>
          </a:r>
        </a:p>
        <a:p>
          <a:endParaRPr lang="en-US" sz="14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contact David Holstius (dholstius@baaqmd.gov) and/or Phil Martien (pmartien@baaqmd.gov) regarding any questions or comments.</a:t>
          </a:r>
          <a:r>
            <a:rPr lang="en-US" sz="1400" baseline="0"/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33</xdr:row>
      <xdr:rowOff>127000</xdr:rowOff>
    </xdr:from>
    <xdr:to>
      <xdr:col>10</xdr:col>
      <xdr:colOff>457200</xdr:colOff>
      <xdr:row>55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9F01012-FADC-CA4C-B733-828C17EC1A98}"/>
            </a:ext>
          </a:extLst>
        </xdr:cNvPr>
        <xdr:cNvSpPr txBox="1"/>
      </xdr:nvSpPr>
      <xdr:spPr>
        <a:xfrm>
          <a:off x="355600" y="7264400"/>
          <a:ext cx="6743700" cy="438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Variable</a:t>
          </a:r>
          <a:r>
            <a:rPr lang="en-US" sz="1200" b="1" baseline="0"/>
            <a:t> definitions:</a:t>
          </a:r>
        </a:p>
        <a:p>
          <a:r>
            <a:rPr lang="en-US" sz="1200" baseline="0"/>
            <a:t>Age	One-year age brackets. "Age 0" begins at birth.</a:t>
          </a:r>
        </a:p>
        <a:p>
          <a:r>
            <a:rPr lang="en-US" sz="1200" baseline="0"/>
            <a:t>∆C 	Modeled attributable PM2.5 concentration (ug/m3).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aseline="0"/>
            <a:t>EF	Exposure factor (days per year).*</a:t>
          </a:r>
        </a:p>
        <a:p>
          <a:r>
            <a:rPr lang="en-US" sz="1200" baseline="0"/>
            <a:t>FAH	Fraction of time at home.*</a:t>
          </a:r>
        </a:p>
        <a:p>
          <a:r>
            <a:rPr lang="en-US" sz="1200" baseline="0"/>
            <a:t>∆X/∆C	Conversion factor: concentration to exposure intensity.</a:t>
          </a:r>
        </a:p>
        <a:p>
          <a:r>
            <a:rPr lang="en-US" sz="1200" baseline="0"/>
            <a:t>∆X	Incremental average exposure intensity (ug/m3).</a:t>
          </a:r>
        </a:p>
        <a:p>
          <a:r>
            <a:rPr lang="en-US" sz="1200" baseline="0"/>
            <a:t>RR	Relative risk per 1 ug/m3.</a:t>
          </a:r>
        </a:p>
        <a:p>
          <a:r>
            <a:rPr lang="en-US" sz="1200" baseline="0"/>
            <a:t>Baseline	Scenario representing baseline PM2.5 level.</a:t>
          </a:r>
        </a:p>
        <a:p>
          <a:r>
            <a:rPr lang="en-US" sz="1200" baseline="0"/>
            <a:t>Increased	Scenario representing baseline + modeled increment.</a:t>
          </a:r>
        </a:p>
        <a:p>
          <a:endParaRPr lang="en-US" sz="1200" baseline="0"/>
        </a:p>
        <a:p>
          <a:r>
            <a:rPr lang="en-US" sz="1200" b="1"/>
            <a:t>Notes</a:t>
          </a:r>
          <a:r>
            <a:rPr lang="en-US" sz="1200" b="1" baseline="0"/>
            <a:t> on breathing rate:</a:t>
          </a:r>
        </a:p>
        <a:p>
          <a:r>
            <a:rPr lang="en-US" sz="1200"/>
            <a:t>Baseline = mean</a:t>
          </a:r>
          <a:r>
            <a:rPr lang="en-US" sz="1200" baseline="0"/>
            <a:t> daily breathing rate for the corresponding age.</a:t>
          </a:r>
        </a:p>
        <a:p>
          <a:r>
            <a:rPr lang="en-US" sz="1200" baseline="0"/>
            <a:t>Assumed = 95th %ile mean daily breathing rate for the corresponding age.</a:t>
          </a:r>
        </a:p>
        <a:p>
          <a:endParaRPr lang="en-US" sz="1200" baseline="0"/>
        </a:p>
        <a:p>
          <a:r>
            <a:rPr lang="en-US" sz="1200" b="1" baseline="0"/>
            <a:t>Notes on adjustment factors:</a:t>
          </a:r>
        </a:p>
        <a:p>
          <a:r>
            <a:rPr lang="en-US" sz="1200" baseline="0"/>
            <a:t>Factor for ∆X is the ratio of breathing rates (Assumed/Baseline).</a:t>
          </a:r>
        </a:p>
        <a:p>
          <a:r>
            <a:rPr lang="en-US" sz="1200"/>
            <a:t>Factor for RR is explained in the methodology document.</a:t>
          </a:r>
        </a:p>
        <a:p>
          <a:endParaRPr lang="en-US" sz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/>
            <a:t>* See OEHHA (2015) Guidance Manual</a:t>
          </a:r>
          <a:r>
            <a:rPr lang="en-US" sz="1200" baseline="0"/>
            <a:t> for Preparation of HRAs.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393700</xdr:colOff>
      <xdr:row>29</xdr:row>
      <xdr:rowOff>127000</xdr:rowOff>
    </xdr:from>
    <xdr:to>
      <xdr:col>11</xdr:col>
      <xdr:colOff>12700</xdr:colOff>
      <xdr:row>51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ABDDD60-E643-CB4B-8C13-6AB63E0DFA09}"/>
            </a:ext>
          </a:extLst>
        </xdr:cNvPr>
        <xdr:cNvSpPr txBox="1"/>
      </xdr:nvSpPr>
      <xdr:spPr>
        <a:xfrm>
          <a:off x="393700" y="6451600"/>
          <a:ext cx="6604000" cy="438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Variable</a:t>
          </a:r>
          <a:r>
            <a:rPr lang="en-US" sz="1200" b="1" baseline="0"/>
            <a:t> definitions:</a:t>
          </a:r>
        </a:p>
        <a:p>
          <a:r>
            <a:rPr lang="en-US" sz="1200" baseline="0"/>
            <a:t>Age	One-year age brackets. "Age 0" begins at birth.</a:t>
          </a:r>
        </a:p>
        <a:p>
          <a:r>
            <a:rPr lang="en-US" sz="1200" baseline="0"/>
            <a:t>∆C 	Modeled incremental PM2.5 concentration (ug/m3).</a:t>
          </a:r>
        </a:p>
        <a:p>
          <a:r>
            <a:rPr lang="en-US" sz="1200" baseline="0"/>
            <a:t>EF	Exposure factor (days per year).*</a:t>
          </a:r>
        </a:p>
        <a:p>
          <a:r>
            <a:rPr lang="en-US" sz="1200" baseline="0"/>
            <a:t>ET	Exposure time (hours per day).*</a:t>
          </a:r>
        </a:p>
        <a:p>
          <a:r>
            <a:rPr lang="en-US" sz="1200" baseline="0"/>
            <a:t>WAF	Worker Adjustment Factor.*</a:t>
          </a:r>
        </a:p>
        <a:p>
          <a:r>
            <a:rPr lang="en-US" sz="1200" baseline="0"/>
            <a:t>∆X/∆C	Conversion factor: concentration to exposure intensity.</a:t>
          </a:r>
        </a:p>
        <a:p>
          <a:r>
            <a:rPr lang="en-US" sz="1200" baseline="0"/>
            <a:t>∆X	Incremental average exposure intensity (ug/m3).</a:t>
          </a:r>
        </a:p>
        <a:p>
          <a:r>
            <a:rPr lang="en-US" sz="1200" baseline="0"/>
            <a:t>RR	Relative risk per 1 ug/m3.</a:t>
          </a:r>
        </a:p>
        <a:p>
          <a:r>
            <a:rPr lang="en-US" sz="1200" baseline="0"/>
            <a:t>Baseline	Scenario representing baseline PM2.5 level.</a:t>
          </a:r>
        </a:p>
        <a:p>
          <a:r>
            <a:rPr lang="en-US" sz="1200" baseline="0"/>
            <a:t>Increased	Scenario representing baseline + modeled increment.</a:t>
          </a:r>
        </a:p>
        <a:p>
          <a:endParaRPr lang="en-US" sz="1200" baseline="0"/>
        </a:p>
        <a:p>
          <a:r>
            <a:rPr lang="en-US" sz="1200" b="1"/>
            <a:t>Notes</a:t>
          </a:r>
          <a:r>
            <a:rPr lang="en-US" sz="1200" b="1" baseline="0"/>
            <a:t> on breathing rate:</a:t>
          </a:r>
        </a:p>
        <a:p>
          <a:r>
            <a:rPr lang="en-US" sz="1200"/>
            <a:t>Baseline = mean</a:t>
          </a:r>
          <a:r>
            <a:rPr lang="en-US" sz="1200" baseline="0"/>
            <a:t> daily breathing rate for the corresponding age.*</a:t>
          </a:r>
        </a:p>
        <a:p>
          <a:r>
            <a:rPr lang="en-US" sz="1200" baseline="0"/>
            <a:t>Assumed = 95th %ile moderate-activity 8-hr rate for the corresponding age.*</a:t>
          </a:r>
        </a:p>
        <a:p>
          <a:endParaRPr lang="en-US" sz="1200" baseline="0"/>
        </a:p>
        <a:p>
          <a:r>
            <a:rPr lang="en-US" sz="1200" b="1" baseline="0"/>
            <a:t>Notes on adjustment factors:</a:t>
          </a:r>
        </a:p>
        <a:p>
          <a:r>
            <a:rPr lang="en-US" sz="1200" baseline="0"/>
            <a:t>Factor for ∆X is the ratio of breathing rates (Assumed/Baseline).</a:t>
          </a:r>
        </a:p>
        <a:p>
          <a:r>
            <a:rPr lang="en-US" sz="1200"/>
            <a:t>Factor for RR is explained in the methodology document.</a:t>
          </a:r>
        </a:p>
        <a:p>
          <a:endParaRPr lang="en-US" sz="1200"/>
        </a:p>
        <a:p>
          <a:r>
            <a:rPr lang="en-US" sz="1200"/>
            <a:t>* See OEHHA (2015) Guidance Manual</a:t>
          </a:r>
          <a:r>
            <a:rPr lang="en-US" sz="1200" baseline="0"/>
            <a:t> for Preparation of HRAs.</a:t>
          </a:r>
          <a:endParaRPr lang="en-US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10</xdr:row>
      <xdr:rowOff>12700</xdr:rowOff>
    </xdr:from>
    <xdr:to>
      <xdr:col>11</xdr:col>
      <xdr:colOff>38100</xdr:colOff>
      <xdr:row>31</xdr:row>
      <xdr:rowOff>127000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3B21E19-ACBA-9D4E-BAF2-7054BF138070}"/>
            </a:ext>
          </a:extLst>
        </xdr:cNvPr>
        <xdr:cNvSpPr txBox="1"/>
      </xdr:nvSpPr>
      <xdr:spPr>
        <a:xfrm>
          <a:off x="419100" y="2476500"/>
          <a:ext cx="6604000" cy="438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Variable</a:t>
          </a:r>
          <a:r>
            <a:rPr lang="en-US" sz="1200" b="1" baseline="0"/>
            <a:t> definitions:</a:t>
          </a:r>
        </a:p>
        <a:p>
          <a:r>
            <a:rPr lang="en-US" sz="1200" baseline="0"/>
            <a:t>Age	One-year age brackets. "Age 0" begins at birth.</a:t>
          </a:r>
        </a:p>
        <a:p>
          <a:r>
            <a:rPr lang="en-US" sz="1200" baseline="0"/>
            <a:t>∆C 	Modeled incremental PM2.5 concentration (ug/m3).</a:t>
          </a:r>
        </a:p>
        <a:p>
          <a:r>
            <a:rPr lang="en-US" sz="1200" baseline="0"/>
            <a:t>EF	Exposure factor (days per year).*</a:t>
          </a:r>
        </a:p>
        <a:p>
          <a:r>
            <a:rPr lang="en-US" sz="1200" baseline="0"/>
            <a:t>ET	Exposure time (hours per day).*</a:t>
          </a:r>
        </a:p>
        <a:p>
          <a:r>
            <a:rPr lang="en-US" sz="1200" baseline="0"/>
            <a:t>SAF	Schedule Adjustment Factor (analogous to Worker Adjustment Factor).*</a:t>
          </a:r>
        </a:p>
        <a:p>
          <a:r>
            <a:rPr lang="en-US" sz="1200" baseline="0"/>
            <a:t>∆X/∆C	Conversion factor: concentration to exposure intensity.</a:t>
          </a:r>
        </a:p>
        <a:p>
          <a:r>
            <a:rPr lang="en-US" sz="1200" baseline="0"/>
            <a:t>∆X	Incremental average exposure intensity (ug/m3).</a:t>
          </a:r>
        </a:p>
        <a:p>
          <a:r>
            <a:rPr lang="en-US" sz="1200" baseline="0"/>
            <a:t>RR	Relative risk per 1 ug/m3.</a:t>
          </a:r>
        </a:p>
        <a:p>
          <a:r>
            <a:rPr lang="en-US" sz="1200" baseline="0"/>
            <a:t>Baseline	Scenario representing baseline PM2.5 level.</a:t>
          </a:r>
        </a:p>
        <a:p>
          <a:r>
            <a:rPr lang="en-US" sz="1200" baseline="0"/>
            <a:t>Increased	Scenario representing baseline + modeled increment.</a:t>
          </a:r>
        </a:p>
        <a:p>
          <a:endParaRPr lang="en-US" sz="1200" baseline="0"/>
        </a:p>
        <a:p>
          <a:r>
            <a:rPr lang="en-US" sz="1200" b="1"/>
            <a:t>Notes</a:t>
          </a:r>
          <a:r>
            <a:rPr lang="en-US" sz="1200" b="1" baseline="0"/>
            <a:t> on breathing rate:</a:t>
          </a:r>
        </a:p>
        <a:p>
          <a:r>
            <a:rPr lang="en-US" sz="1200"/>
            <a:t>Baseline = mean</a:t>
          </a:r>
          <a:r>
            <a:rPr lang="en-US" sz="1200" baseline="0"/>
            <a:t> daily breathing rate for the corresponding age.*</a:t>
          </a:r>
        </a:p>
        <a:p>
          <a:r>
            <a:rPr lang="en-US" sz="1200" baseline="0"/>
            <a:t>Assumed = 95th %ile moderate-activity 8-hr rate for the corresponding age.*</a:t>
          </a:r>
        </a:p>
        <a:p>
          <a:endParaRPr lang="en-US" sz="1200" baseline="0"/>
        </a:p>
        <a:p>
          <a:r>
            <a:rPr lang="en-US" sz="1200" b="1" baseline="0"/>
            <a:t>Notes on adjustment factors:</a:t>
          </a:r>
        </a:p>
        <a:p>
          <a:r>
            <a:rPr lang="en-US" sz="1200" baseline="0"/>
            <a:t>Factor for ∆X is the ratio of breathing rates (Assumed/Baseline).</a:t>
          </a:r>
        </a:p>
        <a:p>
          <a:r>
            <a:rPr lang="en-US" sz="1200"/>
            <a:t>Factor for RR is explained in the methodology document.</a:t>
          </a:r>
        </a:p>
        <a:p>
          <a:endParaRPr lang="en-US" sz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/>
            <a:t>* See OEHHA (2015) Guidance Manual</a:t>
          </a:r>
          <a:r>
            <a:rPr lang="en-US" sz="1200" baseline="0"/>
            <a:t> for Preparation of HRAs.</a:t>
          </a:r>
          <a:endParaRPr lang="en-US" sz="1200"/>
        </a:p>
        <a:p>
          <a:endParaRPr lang="en-US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12</xdr:row>
      <xdr:rowOff>190500</xdr:rowOff>
    </xdr:from>
    <xdr:to>
      <xdr:col>11</xdr:col>
      <xdr:colOff>50800</xdr:colOff>
      <xdr:row>34</xdr:row>
      <xdr:rowOff>101600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CA89649-7126-A04F-800C-40A0344A2333}"/>
            </a:ext>
          </a:extLst>
        </xdr:cNvPr>
        <xdr:cNvSpPr txBox="1"/>
      </xdr:nvSpPr>
      <xdr:spPr>
        <a:xfrm>
          <a:off x="419100" y="3060700"/>
          <a:ext cx="6692900" cy="438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Variable</a:t>
          </a:r>
          <a:r>
            <a:rPr lang="en-US" sz="1200" b="1" baseline="0"/>
            <a:t> definitions:</a:t>
          </a:r>
        </a:p>
        <a:p>
          <a:r>
            <a:rPr lang="en-US" sz="1200" baseline="0"/>
            <a:t>Age	One-year age brackets. "Age 0" begins at birth.</a:t>
          </a:r>
        </a:p>
        <a:p>
          <a:r>
            <a:rPr lang="en-US" sz="1200" baseline="0"/>
            <a:t>∆C 	Modeled incremental PM2.5 concentration (ug/m3).</a:t>
          </a:r>
        </a:p>
        <a:p>
          <a:r>
            <a:rPr lang="en-US" sz="1200" baseline="0"/>
            <a:t>EF	Exposure factor (days per year).*</a:t>
          </a:r>
        </a:p>
        <a:p>
          <a:r>
            <a:rPr lang="en-US" sz="1200" baseline="0"/>
            <a:t>ET	Exposure time (hours per day).*</a:t>
          </a:r>
        </a:p>
        <a:p>
          <a:r>
            <a:rPr lang="en-US" sz="1200" baseline="0"/>
            <a:t>SAF	Schedule Adjustment Factor (analogous to Worker Adjustment Factor).*</a:t>
          </a:r>
        </a:p>
        <a:p>
          <a:r>
            <a:rPr lang="en-US" sz="1200" baseline="0"/>
            <a:t>∆X/∆C	Conversion factor: concentration to exposure intensity.</a:t>
          </a:r>
        </a:p>
        <a:p>
          <a:r>
            <a:rPr lang="en-US" sz="1200" baseline="0"/>
            <a:t>∆X	Incremental average exposure intensity (ug/m3).</a:t>
          </a:r>
        </a:p>
        <a:p>
          <a:r>
            <a:rPr lang="en-US" sz="1200" baseline="0"/>
            <a:t>RR	Relative risk per 1 ug/m3.</a:t>
          </a:r>
        </a:p>
        <a:p>
          <a:r>
            <a:rPr lang="en-US" sz="1200" baseline="0"/>
            <a:t>Baseline	Scenario representing baseline PM2.5 level.</a:t>
          </a:r>
        </a:p>
        <a:p>
          <a:r>
            <a:rPr lang="en-US" sz="1200" baseline="0"/>
            <a:t>Increased	Scenario representing baseline + modeled increment.</a:t>
          </a:r>
        </a:p>
        <a:p>
          <a:endParaRPr lang="en-US" sz="1200" baseline="0"/>
        </a:p>
        <a:p>
          <a:r>
            <a:rPr lang="en-US" sz="1200" b="1"/>
            <a:t>Notes</a:t>
          </a:r>
          <a:r>
            <a:rPr lang="en-US" sz="1200" b="1" baseline="0"/>
            <a:t> on breathing rate:</a:t>
          </a:r>
        </a:p>
        <a:p>
          <a:r>
            <a:rPr lang="en-US" sz="1200"/>
            <a:t>Baseline = mean</a:t>
          </a:r>
          <a:r>
            <a:rPr lang="en-US" sz="1200" baseline="0"/>
            <a:t> daily breathing rate for the corresponding age (L/kg-day).</a:t>
          </a:r>
        </a:p>
        <a:p>
          <a:r>
            <a:rPr lang="en-US" sz="1200" baseline="0"/>
            <a:t>Assumed = 95th %ile moderate-activity 8-hr rate for the corresponding age, in L/kg-day.</a:t>
          </a:r>
        </a:p>
        <a:p>
          <a:endParaRPr lang="en-US" sz="1200" baseline="0"/>
        </a:p>
        <a:p>
          <a:r>
            <a:rPr lang="en-US" sz="1200" b="1" baseline="0"/>
            <a:t>Notes on adjustment factors:</a:t>
          </a:r>
        </a:p>
        <a:p>
          <a:r>
            <a:rPr lang="en-US" sz="1200" baseline="0"/>
            <a:t>Factor for ∆X is the ratio of breathing rates (Assumed/Baseline).</a:t>
          </a:r>
        </a:p>
        <a:p>
          <a:r>
            <a:rPr lang="en-US" sz="1200"/>
            <a:t>Factor for RR is explained in the methodology document.</a:t>
          </a:r>
        </a:p>
        <a:p>
          <a:endParaRPr lang="en-US" sz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/>
            <a:t>* See OEHHA (2015) Guidance Manual</a:t>
          </a:r>
          <a:r>
            <a:rPr lang="en-US" sz="1200" baseline="0"/>
            <a:t> for Preparation of HRAs.</a:t>
          </a:r>
          <a:endParaRPr lang="en-US" sz="1200"/>
        </a:p>
        <a:p>
          <a:endParaRPr lang="en-US" sz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330200</xdr:colOff>
      <xdr:row>22</xdr:row>
      <xdr:rowOff>50800</xdr:rowOff>
    </xdr:from>
    <xdr:to>
      <xdr:col>10</xdr:col>
      <xdr:colOff>431800</xdr:colOff>
      <xdr:row>43</xdr:row>
      <xdr:rowOff>165100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17D43F1-CD5A-5949-BBB2-C03E8AE71802}"/>
            </a:ext>
          </a:extLst>
        </xdr:cNvPr>
        <xdr:cNvSpPr txBox="1"/>
      </xdr:nvSpPr>
      <xdr:spPr>
        <a:xfrm>
          <a:off x="330200" y="4953000"/>
          <a:ext cx="6692900" cy="438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Variable</a:t>
          </a:r>
          <a:r>
            <a:rPr lang="en-US" sz="1200" b="1" baseline="0"/>
            <a:t> definitions:</a:t>
          </a:r>
        </a:p>
        <a:p>
          <a:r>
            <a:rPr lang="en-US" sz="1200" baseline="0"/>
            <a:t>Age	One-year age brackets, each 365 days long. "Age 0" begins at birth.</a:t>
          </a:r>
        </a:p>
        <a:p>
          <a:r>
            <a:rPr lang="en-US" sz="1200" baseline="0"/>
            <a:t>∆C 	Modeled incremental PM2.5 concentration (ug/m3).</a:t>
          </a:r>
        </a:p>
        <a:p>
          <a:r>
            <a:rPr lang="en-US" sz="1200" baseline="0"/>
            <a:t>FAH	Fraction of time at home.*</a:t>
          </a:r>
        </a:p>
        <a:p>
          <a:r>
            <a:rPr lang="en-US" sz="1200" baseline="0"/>
            <a:t>∆X/∆C	Conversion factor: concentration to exposure intensity.</a:t>
          </a:r>
        </a:p>
        <a:p>
          <a:r>
            <a:rPr lang="en-US" sz="1200" baseline="0"/>
            <a:t>∆X	Incremental average exposure intensity (ug/m3).</a:t>
          </a:r>
        </a:p>
        <a:p>
          <a:r>
            <a:rPr lang="en-US" sz="1200" baseline="0"/>
            <a:t>RR	Relative risk per 1 ug/m3.</a:t>
          </a:r>
        </a:p>
        <a:p>
          <a:r>
            <a:rPr lang="en-US" sz="1200" baseline="0"/>
            <a:t>Baseline	Scenario representing baseline PM2.5 level.</a:t>
          </a:r>
        </a:p>
        <a:p>
          <a:r>
            <a:rPr lang="en-US" sz="1200" baseline="0"/>
            <a:t>Increased	Scenario representing baseline + modeled increment.</a:t>
          </a:r>
        </a:p>
        <a:p>
          <a:endParaRPr lang="en-US" sz="1200" baseline="0"/>
        </a:p>
        <a:p>
          <a:r>
            <a:rPr lang="en-US" sz="1200" b="1"/>
            <a:t>Notes</a:t>
          </a:r>
          <a:r>
            <a:rPr lang="en-US" sz="1200" b="1" baseline="0"/>
            <a:t> on breathing rate:</a:t>
          </a:r>
        </a:p>
        <a:p>
          <a:r>
            <a:rPr lang="en-US" sz="1200"/>
            <a:t>Baseline = mean</a:t>
          </a:r>
          <a:r>
            <a:rPr lang="en-US" sz="1200" baseline="0"/>
            <a:t> daily breathing rate for the corresponding age.*</a:t>
          </a:r>
        </a:p>
        <a:p>
          <a:r>
            <a:rPr lang="en-US" sz="1200" baseline="0"/>
            <a:t>Assumed = 95th %ile mean daily breathing rate for the corresponding age.*</a:t>
          </a:r>
        </a:p>
        <a:p>
          <a:endParaRPr lang="en-US" sz="1200" baseline="0"/>
        </a:p>
        <a:p>
          <a:r>
            <a:rPr lang="en-US" sz="1200" b="1" baseline="0"/>
            <a:t>Notes on adjustment factors:</a:t>
          </a:r>
        </a:p>
        <a:p>
          <a:r>
            <a:rPr lang="en-US" sz="1200" baseline="0"/>
            <a:t>Factor for ∆X is the ratio of breathing rates (Assumed/Baseline).</a:t>
          </a:r>
        </a:p>
        <a:p>
          <a:r>
            <a:rPr lang="en-US" sz="1200"/>
            <a:t>Factor for RR is explained in the methodology document.</a:t>
          </a:r>
        </a:p>
        <a:p>
          <a:endParaRPr lang="en-US" sz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/>
            <a:t>* See OEHHA (2015) Guidance Manual</a:t>
          </a:r>
          <a:r>
            <a:rPr lang="en-US" sz="1200" baseline="0"/>
            <a:t> for Preparation of HRAs.</a:t>
          </a:r>
          <a:endParaRPr lang="en-US" sz="1200"/>
        </a:p>
        <a:p>
          <a:endParaRPr 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BCCB8-AE9E-7940-9D11-4BFAD511CBB2}">
  <dimension ref="A1"/>
  <sheetViews>
    <sheetView workbookViewId="0"/>
  </sheetViews>
  <sheetFormatPr defaultColWidth="10.6640625" defaultRowHeight="15.5"/>
  <sheetData>
    <row r="1" spans="1:1">
      <c r="A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A3346-26F3-994B-BCD0-2F5C5AC2EE50}">
  <dimension ref="A1:Z34"/>
  <sheetViews>
    <sheetView tabSelected="1" workbookViewId="0">
      <selection activeCell="H4" sqref="H4"/>
    </sheetView>
  </sheetViews>
  <sheetFormatPr defaultColWidth="10.83203125" defaultRowHeight="15.5"/>
  <cols>
    <col min="1" max="1" width="10.83203125" style="3"/>
    <col min="2" max="3" width="6.83203125" style="3" customWidth="1"/>
    <col min="4" max="4" width="6.83203125" style="22" customWidth="1"/>
    <col min="5" max="5" width="6.83203125" style="5" customWidth="1"/>
    <col min="6" max="6" width="9.83203125" style="7" customWidth="1"/>
    <col min="7" max="7" width="9.83203125" style="5" customWidth="1"/>
    <col min="8" max="8" width="9.83203125" style="15" customWidth="1"/>
    <col min="9" max="9" width="9.83203125" style="11" customWidth="1"/>
    <col min="10" max="10" width="9.83203125" style="15" customWidth="1"/>
    <col min="11" max="11" width="9.83203125" style="9" customWidth="1"/>
    <col min="12" max="13" width="9.83203125" style="13" customWidth="1"/>
    <col min="14" max="15" width="9.83203125" style="3" customWidth="1"/>
    <col min="16" max="16" width="9.83203125" style="7" customWidth="1"/>
    <col min="17" max="17" width="9.83203125" style="3" customWidth="1"/>
    <col min="18" max="18" width="9.83203125" style="7" customWidth="1"/>
    <col min="19" max="20" width="9.83203125" style="15" customWidth="1"/>
    <col min="21" max="21" width="9.83203125" style="3" customWidth="1"/>
    <col min="22" max="22" width="9.83203125" style="15" customWidth="1"/>
    <col min="23" max="23" width="9.83203125" style="5" customWidth="1"/>
    <col min="24" max="25" width="9.83203125" style="13" customWidth="1"/>
    <col min="26" max="16384" width="10.83203125" style="3"/>
  </cols>
  <sheetData>
    <row r="1" spans="1:25">
      <c r="B1" s="18"/>
      <c r="G1" s="32" t="s">
        <v>21</v>
      </c>
      <c r="H1" s="32"/>
      <c r="I1" s="32"/>
      <c r="J1" s="32"/>
      <c r="K1" s="32"/>
      <c r="L1" s="32"/>
      <c r="M1" s="32"/>
      <c r="N1" s="33" t="s">
        <v>7</v>
      </c>
      <c r="O1" s="34"/>
      <c r="P1" s="34"/>
      <c r="Q1" s="34"/>
      <c r="R1" s="34"/>
      <c r="S1" s="34"/>
      <c r="T1" s="34"/>
      <c r="U1" s="33" t="s">
        <v>8</v>
      </c>
      <c r="V1" s="34"/>
      <c r="W1" s="34"/>
      <c r="X1" s="34"/>
      <c r="Y1" s="34"/>
    </row>
    <row r="2" spans="1:25" s="2" customFormat="1" ht="49" customHeight="1">
      <c r="C2" s="29" t="s">
        <v>26</v>
      </c>
      <c r="D2" s="30"/>
      <c r="E2" s="30"/>
      <c r="F2" s="30"/>
      <c r="G2" s="29" t="s">
        <v>23</v>
      </c>
      <c r="H2" s="29"/>
      <c r="I2" s="31" t="s">
        <v>24</v>
      </c>
      <c r="J2" s="31"/>
      <c r="K2" s="30"/>
      <c r="L2" s="29" t="s">
        <v>9</v>
      </c>
      <c r="M2" s="29"/>
      <c r="N2" s="29" t="s">
        <v>22</v>
      </c>
      <c r="O2" s="30"/>
      <c r="P2" s="29" t="s">
        <v>6</v>
      </c>
      <c r="Q2" s="30"/>
      <c r="R2" s="29" t="s">
        <v>5</v>
      </c>
      <c r="S2" s="30"/>
      <c r="T2" s="30"/>
      <c r="U2" s="31" t="s">
        <v>24</v>
      </c>
      <c r="V2" s="31"/>
      <c r="W2" s="30"/>
      <c r="X2" s="29" t="s">
        <v>9</v>
      </c>
      <c r="Y2" s="29"/>
    </row>
    <row r="3" spans="1:25" s="2" customFormat="1">
      <c r="A3" s="2" t="s">
        <v>1</v>
      </c>
      <c r="B3" s="2" t="s">
        <v>14</v>
      </c>
      <c r="C3" s="2" t="s">
        <v>2</v>
      </c>
      <c r="D3" s="23" t="s">
        <v>10</v>
      </c>
      <c r="E3" s="6" t="s">
        <v>13</v>
      </c>
      <c r="F3" s="8" t="s">
        <v>12</v>
      </c>
      <c r="G3" s="6" t="s">
        <v>19</v>
      </c>
      <c r="H3" s="16" t="s">
        <v>16</v>
      </c>
      <c r="I3" s="12" t="s">
        <v>0</v>
      </c>
      <c r="J3" s="16" t="s">
        <v>18</v>
      </c>
      <c r="K3" s="10" t="s">
        <v>17</v>
      </c>
      <c r="L3" s="26" t="s">
        <v>0</v>
      </c>
      <c r="M3" s="26" t="s">
        <v>17</v>
      </c>
      <c r="N3" s="2" t="s">
        <v>0</v>
      </c>
      <c r="O3" s="2" t="s">
        <v>4</v>
      </c>
      <c r="P3" s="8" t="s">
        <v>12</v>
      </c>
      <c r="Q3" s="2" t="s">
        <v>19</v>
      </c>
      <c r="R3" s="8" t="s">
        <v>12</v>
      </c>
      <c r="S3" s="16" t="s">
        <v>19</v>
      </c>
      <c r="T3" s="16" t="s">
        <v>16</v>
      </c>
      <c r="U3" s="2" t="s">
        <v>0</v>
      </c>
      <c r="V3" s="17" t="s">
        <v>18</v>
      </c>
      <c r="W3" s="10" t="s">
        <v>17</v>
      </c>
      <c r="X3" s="26" t="s">
        <v>0</v>
      </c>
      <c r="Y3" s="26" t="s">
        <v>17</v>
      </c>
    </row>
    <row r="4" spans="1:25">
      <c r="A4" s="3">
        <v>55</v>
      </c>
      <c r="B4" s="19">
        <v>0.1</v>
      </c>
      <c r="C4" s="3">
        <v>350</v>
      </c>
      <c r="D4" s="22">
        <v>0.73</v>
      </c>
      <c r="E4" s="5">
        <f>(C4/365)*D4</f>
        <v>0.7</v>
      </c>
      <c r="F4" s="7">
        <f t="shared" ref="F4:F33" si="0">B4*E4</f>
        <v>6.9999999999999993E-2</v>
      </c>
      <c r="G4" s="5">
        <v>1.01</v>
      </c>
      <c r="H4" s="15">
        <f>LN(G4)</f>
        <v>9.950330853168092E-3</v>
      </c>
      <c r="I4" s="11">
        <v>454.072</v>
      </c>
      <c r="J4" s="15">
        <f t="shared" ref="J4:J33" si="1">EXP(H4*F4)</f>
        <v>1.0006967657883066</v>
      </c>
      <c r="K4" s="9">
        <f>I4*J4</f>
        <v>454.38838183502793</v>
      </c>
      <c r="L4" s="27">
        <f>(1-I4/100000)</f>
        <v>0.99545927999999995</v>
      </c>
      <c r="M4" s="27">
        <f>(1-K4/100000)</f>
        <v>0.99545611618164975</v>
      </c>
      <c r="N4" s="3">
        <v>185</v>
      </c>
      <c r="O4" s="3">
        <v>290</v>
      </c>
      <c r="P4" s="7">
        <f>O4/N4</f>
        <v>1.5675675675675675</v>
      </c>
      <c r="Q4" s="3">
        <v>3</v>
      </c>
      <c r="R4" s="7">
        <f t="shared" ref="R4:R33" si="2">F4*P4</f>
        <v>0.10972972972972972</v>
      </c>
      <c r="S4" s="15">
        <f>1+Q4*(G4-1)</f>
        <v>1.03</v>
      </c>
      <c r="T4" s="15">
        <f>LN(S4)</f>
        <v>2.9558802241544429E-2</v>
      </c>
      <c r="U4" s="11">
        <f t="shared" ref="U4:U33" si="3">I4</f>
        <v>454.072</v>
      </c>
      <c r="V4" s="15">
        <f>EXP(T4*R4)</f>
        <v>1.0032487451519476</v>
      </c>
      <c r="W4" s="5">
        <f>U4*V4</f>
        <v>455.54716420863514</v>
      </c>
      <c r="X4" s="27">
        <f>1-(U4/100000)</f>
        <v>0.99545927999999995</v>
      </c>
      <c r="Y4" s="27">
        <f>1-(W4/100000)</f>
        <v>0.99544452835791364</v>
      </c>
    </row>
    <row r="5" spans="1:25">
      <c r="A5" s="3">
        <v>56</v>
      </c>
      <c r="B5" s="3">
        <f>B$4</f>
        <v>0.1</v>
      </c>
      <c r="C5" s="3">
        <f>C4</f>
        <v>350</v>
      </c>
      <c r="D5" s="22">
        <f>D4</f>
        <v>0.73</v>
      </c>
      <c r="E5" s="5">
        <f t="shared" ref="E5" si="4">(C5/365)*D5</f>
        <v>0.7</v>
      </c>
      <c r="F5" s="7">
        <f t="shared" si="0"/>
        <v>6.9999999999999993E-2</v>
      </c>
      <c r="G5" s="5">
        <v>1.01</v>
      </c>
      <c r="H5" s="15">
        <f t="shared" ref="H5:H33" si="5">LN(G5)</f>
        <v>9.950330853168092E-3</v>
      </c>
      <c r="I5" s="11">
        <v>482.85</v>
      </c>
      <c r="J5" s="15">
        <f t="shared" si="1"/>
        <v>1.0006967657883066</v>
      </c>
      <c r="K5" s="9">
        <f t="shared" ref="K5:K21" si="6">I5*J5</f>
        <v>483.18643336088383</v>
      </c>
      <c r="L5" s="27">
        <f>(1-I5/100000)*L4</f>
        <v>0.99065270486651991</v>
      </c>
      <c r="M5" s="27">
        <f>(1-K5/100000)*M4</f>
        <v>0.99064620727819885</v>
      </c>
      <c r="N5" s="3">
        <v>185</v>
      </c>
      <c r="O5" s="3">
        <v>290</v>
      </c>
      <c r="P5" s="7">
        <f t="shared" ref="P5:P21" si="7">O5/N5</f>
        <v>1.5675675675675675</v>
      </c>
      <c r="Q5" s="3">
        <f>Q4</f>
        <v>3</v>
      </c>
      <c r="R5" s="7">
        <f t="shared" si="2"/>
        <v>0.10972972972972972</v>
      </c>
      <c r="S5" s="15">
        <f t="shared" ref="S5:S33" si="8">1+Q5*(G5-1)</f>
        <v>1.03</v>
      </c>
      <c r="T5" s="15">
        <f t="shared" ref="T5:T33" si="9">LN(S5)</f>
        <v>2.9558802241544429E-2</v>
      </c>
      <c r="U5" s="11">
        <f t="shared" si="3"/>
        <v>482.85</v>
      </c>
      <c r="V5" s="15">
        <f t="shared" ref="V5:V33" si="10">EXP(T5*R5)</f>
        <v>1.0032487451519476</v>
      </c>
      <c r="W5" s="5">
        <f t="shared" ref="W5:W21" si="11">U5*V5</f>
        <v>484.41865659661795</v>
      </c>
      <c r="X5" s="27">
        <f>(1-(U5/100000))*X4</f>
        <v>0.99065270486651991</v>
      </c>
      <c r="Y5" s="27">
        <f>(1-(W5/100000))*Y4</f>
        <v>0.99062240934647772</v>
      </c>
    </row>
    <row r="6" spans="1:25">
      <c r="A6" s="3">
        <v>57</v>
      </c>
      <c r="B6" s="3">
        <f t="shared" ref="B6:B33" si="12">B$4</f>
        <v>0.1</v>
      </c>
      <c r="C6" s="3">
        <f t="shared" ref="C6:C33" si="13">C5</f>
        <v>350</v>
      </c>
      <c r="D6" s="22">
        <f t="shared" ref="D6:D33" si="14">D5</f>
        <v>0.73</v>
      </c>
      <c r="E6" s="5">
        <f t="shared" ref="E6:E33" si="15">(C6/365)*D6</f>
        <v>0.7</v>
      </c>
      <c r="F6" s="7">
        <f t="shared" si="0"/>
        <v>6.9999999999999993E-2</v>
      </c>
      <c r="G6" s="5">
        <v>1.01</v>
      </c>
      <c r="H6" s="15">
        <f t="shared" si="5"/>
        <v>9.950330853168092E-3</v>
      </c>
      <c r="I6" s="11">
        <v>500.012</v>
      </c>
      <c r="J6" s="15">
        <f t="shared" si="1"/>
        <v>1.0006967657883066</v>
      </c>
      <c r="K6" s="9">
        <f t="shared" si="6"/>
        <v>500.36039125534273</v>
      </c>
      <c r="L6" s="27">
        <f t="shared" ref="L6:L20" si="16">(1-I6/100000)*L5</f>
        <v>0.98569932246386271</v>
      </c>
      <c r="M6" s="27">
        <f t="shared" ref="M6:M21" si="17">(1-K6/100000)*M5</f>
        <v>0.9856894060395055</v>
      </c>
      <c r="N6" s="3">
        <v>185</v>
      </c>
      <c r="O6" s="3">
        <v>290</v>
      </c>
      <c r="P6" s="7">
        <f t="shared" si="7"/>
        <v>1.5675675675675675</v>
      </c>
      <c r="Q6" s="3">
        <f t="shared" ref="Q6:Q33" si="18">Q5</f>
        <v>3</v>
      </c>
      <c r="R6" s="7">
        <f t="shared" si="2"/>
        <v>0.10972972972972972</v>
      </c>
      <c r="S6" s="15">
        <f t="shared" si="8"/>
        <v>1.03</v>
      </c>
      <c r="T6" s="15">
        <f t="shared" si="9"/>
        <v>2.9558802241544429E-2</v>
      </c>
      <c r="U6" s="11">
        <f t="shared" si="3"/>
        <v>500.012</v>
      </c>
      <c r="V6" s="15">
        <f t="shared" si="10"/>
        <v>1.0032487451519476</v>
      </c>
      <c r="W6" s="5">
        <f t="shared" si="11"/>
        <v>501.63641156091563</v>
      </c>
      <c r="X6" s="27">
        <f t="shared" ref="X6:X21" si="19">(1-(U6/100000))*X5</f>
        <v>0.98569932246386271</v>
      </c>
      <c r="Y6" s="27">
        <f t="shared" ref="Y6:Y21" si="20">(1-(W6/100000))*Y5</f>
        <v>0.98565308664011375</v>
      </c>
    </row>
    <row r="7" spans="1:25">
      <c r="A7" s="3">
        <v>58</v>
      </c>
      <c r="B7" s="3">
        <f t="shared" si="12"/>
        <v>0.1</v>
      </c>
      <c r="C7" s="3">
        <f t="shared" si="13"/>
        <v>350</v>
      </c>
      <c r="D7" s="22">
        <f t="shared" si="14"/>
        <v>0.73</v>
      </c>
      <c r="E7" s="5">
        <f t="shared" si="15"/>
        <v>0.7</v>
      </c>
      <c r="F7" s="7">
        <f t="shared" si="0"/>
        <v>6.9999999999999993E-2</v>
      </c>
      <c r="G7" s="5">
        <v>1.01</v>
      </c>
      <c r="H7" s="15">
        <f t="shared" si="5"/>
        <v>9.950330853168092E-3</v>
      </c>
      <c r="I7" s="11">
        <v>560.44499999999994</v>
      </c>
      <c r="J7" s="15">
        <f t="shared" si="1"/>
        <v>1.0006967657883066</v>
      </c>
      <c r="K7" s="9">
        <f t="shared" si="6"/>
        <v>560.83549890222741</v>
      </c>
      <c r="L7" s="27">
        <f t="shared" si="16"/>
        <v>0.98017501989608014</v>
      </c>
      <c r="M7" s="27">
        <f t="shared" si="17"/>
        <v>0.98016130994151751</v>
      </c>
      <c r="N7" s="3">
        <v>185</v>
      </c>
      <c r="O7" s="3">
        <v>290</v>
      </c>
      <c r="P7" s="7">
        <f t="shared" si="7"/>
        <v>1.5675675675675675</v>
      </c>
      <c r="Q7" s="3">
        <f t="shared" si="18"/>
        <v>3</v>
      </c>
      <c r="R7" s="7">
        <f t="shared" si="2"/>
        <v>0.10972972972972972</v>
      </c>
      <c r="S7" s="15">
        <f t="shared" si="8"/>
        <v>1.03</v>
      </c>
      <c r="T7" s="15">
        <f t="shared" si="9"/>
        <v>2.9558802241544429E-2</v>
      </c>
      <c r="U7" s="11">
        <f t="shared" si="3"/>
        <v>560.44499999999994</v>
      </c>
      <c r="V7" s="15">
        <f t="shared" si="10"/>
        <v>1.0032487451519476</v>
      </c>
      <c r="W7" s="5">
        <f t="shared" si="11"/>
        <v>562.26574297668321</v>
      </c>
      <c r="X7" s="27">
        <f t="shared" si="19"/>
        <v>0.98017501989608014</v>
      </c>
      <c r="Y7" s="27">
        <f t="shared" si="20"/>
        <v>0.98011109698934407</v>
      </c>
    </row>
    <row r="8" spans="1:25">
      <c r="A8" s="3">
        <v>59</v>
      </c>
      <c r="B8" s="3">
        <f t="shared" si="12"/>
        <v>0.1</v>
      </c>
      <c r="C8" s="3">
        <f t="shared" si="13"/>
        <v>350</v>
      </c>
      <c r="D8" s="22">
        <f t="shared" si="14"/>
        <v>0.73</v>
      </c>
      <c r="E8" s="5">
        <f t="shared" si="15"/>
        <v>0.7</v>
      </c>
      <c r="F8" s="7">
        <f t="shared" si="0"/>
        <v>6.9999999999999993E-2</v>
      </c>
      <c r="G8" s="5">
        <v>1.01</v>
      </c>
      <c r="H8" s="15">
        <f t="shared" si="5"/>
        <v>9.950330853168092E-3</v>
      </c>
      <c r="I8" s="11">
        <v>610.56200000000001</v>
      </c>
      <c r="J8" s="15">
        <f t="shared" si="1"/>
        <v>1.0006967657883066</v>
      </c>
      <c r="K8" s="9">
        <f t="shared" si="6"/>
        <v>610.98741871324</v>
      </c>
      <c r="L8" s="27">
        <f t="shared" si="16"/>
        <v>0.97419044369110219</v>
      </c>
      <c r="M8" s="27">
        <f t="shared" si="17"/>
        <v>0.97417264765467992</v>
      </c>
      <c r="N8" s="3">
        <v>185</v>
      </c>
      <c r="O8" s="3">
        <v>290</v>
      </c>
      <c r="P8" s="7">
        <f t="shared" si="7"/>
        <v>1.5675675675675675</v>
      </c>
      <c r="Q8" s="3">
        <f t="shared" si="18"/>
        <v>3</v>
      </c>
      <c r="R8" s="7">
        <f t="shared" si="2"/>
        <v>0.10972972972972972</v>
      </c>
      <c r="S8" s="15">
        <f t="shared" si="8"/>
        <v>1.03</v>
      </c>
      <c r="T8" s="15">
        <f t="shared" si="9"/>
        <v>2.9558802241544429E-2</v>
      </c>
      <c r="U8" s="11">
        <f t="shared" si="3"/>
        <v>610.56200000000001</v>
      </c>
      <c r="V8" s="15">
        <f t="shared" si="10"/>
        <v>1.0032487451519476</v>
      </c>
      <c r="W8" s="5">
        <f t="shared" si="11"/>
        <v>612.54556033746348</v>
      </c>
      <c r="X8" s="27">
        <f t="shared" si="19"/>
        <v>0.97419044369110219</v>
      </c>
      <c r="Y8" s="27">
        <f t="shared" si="20"/>
        <v>0.97410746997836106</v>
      </c>
    </row>
    <row r="9" spans="1:25">
      <c r="A9" s="3">
        <v>60</v>
      </c>
      <c r="B9" s="3">
        <f t="shared" si="12"/>
        <v>0.1</v>
      </c>
      <c r="C9" s="3">
        <f t="shared" si="13"/>
        <v>350</v>
      </c>
      <c r="D9" s="22">
        <f t="shared" si="14"/>
        <v>0.73</v>
      </c>
      <c r="E9" s="5">
        <f t="shared" si="15"/>
        <v>0.7</v>
      </c>
      <c r="F9" s="7">
        <f t="shared" si="0"/>
        <v>6.9999999999999993E-2</v>
      </c>
      <c r="G9" s="5">
        <v>1.01</v>
      </c>
      <c r="H9" s="15">
        <f t="shared" si="5"/>
        <v>9.950330853168092E-3</v>
      </c>
      <c r="I9" s="11">
        <v>654.68399999999997</v>
      </c>
      <c r="J9" s="15">
        <f t="shared" si="1"/>
        <v>1.0006967657883066</v>
      </c>
      <c r="K9" s="9">
        <f t="shared" si="6"/>
        <v>655.14016141335162</v>
      </c>
      <c r="L9" s="27">
        <f t="shared" si="16"/>
        <v>0.96781257472672744</v>
      </c>
      <c r="M9" s="27">
        <f t="shared" si="17"/>
        <v>0.96779045139839037</v>
      </c>
      <c r="N9" s="3">
        <v>185</v>
      </c>
      <c r="O9" s="3">
        <v>290</v>
      </c>
      <c r="P9" s="7">
        <f t="shared" si="7"/>
        <v>1.5675675675675675</v>
      </c>
      <c r="Q9" s="3">
        <f t="shared" si="18"/>
        <v>3</v>
      </c>
      <c r="R9" s="7">
        <f t="shared" si="2"/>
        <v>0.10972972972972972</v>
      </c>
      <c r="S9" s="15">
        <f t="shared" si="8"/>
        <v>1.03</v>
      </c>
      <c r="T9" s="15">
        <f t="shared" si="9"/>
        <v>2.9558802241544429E-2</v>
      </c>
      <c r="U9" s="11">
        <f t="shared" si="3"/>
        <v>654.68399999999997</v>
      </c>
      <c r="V9" s="15">
        <f t="shared" si="10"/>
        <v>1.0032487451519476</v>
      </c>
      <c r="W9" s="5">
        <f t="shared" si="11"/>
        <v>656.8109014710576</v>
      </c>
      <c r="X9" s="27">
        <f t="shared" si="19"/>
        <v>0.96781257472672744</v>
      </c>
      <c r="Y9" s="27">
        <f t="shared" si="20"/>
        <v>0.96770942592349929</v>
      </c>
    </row>
    <row r="10" spans="1:25">
      <c r="A10" s="3">
        <v>61</v>
      </c>
      <c r="B10" s="3">
        <f t="shared" si="12"/>
        <v>0.1</v>
      </c>
      <c r="C10" s="3">
        <f t="shared" si="13"/>
        <v>350</v>
      </c>
      <c r="D10" s="22">
        <f t="shared" si="14"/>
        <v>0.73</v>
      </c>
      <c r="E10" s="5">
        <f t="shared" si="15"/>
        <v>0.7</v>
      </c>
      <c r="F10" s="7">
        <f t="shared" si="0"/>
        <v>6.9999999999999993E-2</v>
      </c>
      <c r="G10" s="5">
        <v>1.01</v>
      </c>
      <c r="H10" s="15">
        <f t="shared" si="5"/>
        <v>9.950330853168092E-3</v>
      </c>
      <c r="I10" s="11">
        <v>715.71100000000001</v>
      </c>
      <c r="J10" s="15">
        <f t="shared" si="1"/>
        <v>1.0006967657883066</v>
      </c>
      <c r="K10" s="9">
        <f t="shared" si="6"/>
        <v>716.20968293911471</v>
      </c>
      <c r="L10" s="27">
        <f t="shared" si="16"/>
        <v>0.96088583367002511</v>
      </c>
      <c r="M10" s="27">
        <f t="shared" si="17"/>
        <v>0.96085904247491494</v>
      </c>
      <c r="N10" s="3">
        <v>185</v>
      </c>
      <c r="O10" s="3">
        <v>290</v>
      </c>
      <c r="P10" s="7">
        <f t="shared" si="7"/>
        <v>1.5675675675675675</v>
      </c>
      <c r="Q10" s="3">
        <f t="shared" si="18"/>
        <v>3</v>
      </c>
      <c r="R10" s="7">
        <f t="shared" si="2"/>
        <v>0.10972972972972972</v>
      </c>
      <c r="S10" s="15">
        <f t="shared" si="8"/>
        <v>1.03</v>
      </c>
      <c r="T10" s="15">
        <f t="shared" si="9"/>
        <v>2.9558802241544429E-2</v>
      </c>
      <c r="U10" s="11">
        <f t="shared" si="3"/>
        <v>715.71100000000001</v>
      </c>
      <c r="V10" s="15">
        <f t="shared" si="10"/>
        <v>1.0032487451519476</v>
      </c>
      <c r="W10" s="5">
        <f t="shared" si="11"/>
        <v>718.03616264144557</v>
      </c>
      <c r="X10" s="27">
        <f t="shared" si="19"/>
        <v>0.96088583367002511</v>
      </c>
      <c r="Y10" s="27">
        <f t="shared" si="20"/>
        <v>0.96076092229607868</v>
      </c>
    </row>
    <row r="11" spans="1:25">
      <c r="A11" s="3">
        <v>62</v>
      </c>
      <c r="B11" s="3">
        <f t="shared" si="12"/>
        <v>0.1</v>
      </c>
      <c r="C11" s="3">
        <f t="shared" si="13"/>
        <v>350</v>
      </c>
      <c r="D11" s="22">
        <f t="shared" si="14"/>
        <v>0.73</v>
      </c>
      <c r="E11" s="5">
        <f t="shared" si="15"/>
        <v>0.7</v>
      </c>
      <c r="F11" s="7">
        <f t="shared" si="0"/>
        <v>6.9999999999999993E-2</v>
      </c>
      <c r="G11" s="5">
        <v>1.01</v>
      </c>
      <c r="H11" s="15">
        <f t="shared" si="5"/>
        <v>9.950330853168092E-3</v>
      </c>
      <c r="I11" s="11">
        <v>756.55399999999997</v>
      </c>
      <c r="J11" s="15">
        <f t="shared" si="1"/>
        <v>1.0006967657883066</v>
      </c>
      <c r="K11" s="9">
        <f t="shared" si="6"/>
        <v>757.08114094420648</v>
      </c>
      <c r="L11" s="27">
        <f t="shared" si="16"/>
        <v>0.95361621345996117</v>
      </c>
      <c r="M11" s="27">
        <f t="shared" si="17"/>
        <v>0.95358455987328028</v>
      </c>
      <c r="N11" s="3">
        <v>185</v>
      </c>
      <c r="O11" s="3">
        <v>290</v>
      </c>
      <c r="P11" s="7">
        <f t="shared" si="7"/>
        <v>1.5675675675675675</v>
      </c>
      <c r="Q11" s="3">
        <f t="shared" si="18"/>
        <v>3</v>
      </c>
      <c r="R11" s="7">
        <f t="shared" si="2"/>
        <v>0.10972972972972972</v>
      </c>
      <c r="S11" s="15">
        <f t="shared" si="8"/>
        <v>1.03</v>
      </c>
      <c r="T11" s="15">
        <f t="shared" si="9"/>
        <v>2.9558802241544429E-2</v>
      </c>
      <c r="U11" s="11">
        <f t="shared" si="3"/>
        <v>756.55399999999997</v>
      </c>
      <c r="V11" s="15">
        <f t="shared" si="10"/>
        <v>1.0032487451519476</v>
      </c>
      <c r="W11" s="5">
        <f t="shared" si="11"/>
        <v>759.01185113968654</v>
      </c>
      <c r="X11" s="27">
        <f t="shared" si="19"/>
        <v>0.95361621345996117</v>
      </c>
      <c r="Y11" s="27">
        <f t="shared" si="20"/>
        <v>0.9534686330347325</v>
      </c>
    </row>
    <row r="12" spans="1:25">
      <c r="A12" s="3">
        <v>63</v>
      </c>
      <c r="B12" s="3">
        <f t="shared" si="12"/>
        <v>0.1</v>
      </c>
      <c r="C12" s="3">
        <f t="shared" si="13"/>
        <v>350</v>
      </c>
      <c r="D12" s="22">
        <f t="shared" si="14"/>
        <v>0.73</v>
      </c>
      <c r="E12" s="5">
        <f t="shared" si="15"/>
        <v>0.7</v>
      </c>
      <c r="F12" s="7">
        <f t="shared" si="0"/>
        <v>6.9999999999999993E-2</v>
      </c>
      <c r="G12" s="5">
        <v>1.01</v>
      </c>
      <c r="H12" s="15">
        <f t="shared" si="5"/>
        <v>9.950330853168092E-3</v>
      </c>
      <c r="I12" s="11">
        <v>831.57</v>
      </c>
      <c r="J12" s="15">
        <f t="shared" si="1"/>
        <v>1.0006967657883066</v>
      </c>
      <c r="K12" s="9">
        <f t="shared" si="6"/>
        <v>832.14940952658219</v>
      </c>
      <c r="L12" s="27">
        <f t="shared" si="16"/>
        <v>0.9456862271136921</v>
      </c>
      <c r="M12" s="27">
        <f t="shared" si="17"/>
        <v>0.94564931158895815</v>
      </c>
      <c r="N12" s="3">
        <v>185</v>
      </c>
      <c r="O12" s="3">
        <v>290</v>
      </c>
      <c r="P12" s="7">
        <f t="shared" si="7"/>
        <v>1.5675675675675675</v>
      </c>
      <c r="Q12" s="3">
        <f t="shared" si="18"/>
        <v>3</v>
      </c>
      <c r="R12" s="7">
        <f t="shared" si="2"/>
        <v>0.10972972972972972</v>
      </c>
      <c r="S12" s="15">
        <f t="shared" si="8"/>
        <v>1.03</v>
      </c>
      <c r="T12" s="15">
        <f t="shared" si="9"/>
        <v>2.9558802241544429E-2</v>
      </c>
      <c r="U12" s="11">
        <f t="shared" si="3"/>
        <v>831.57</v>
      </c>
      <c r="V12" s="15">
        <f t="shared" si="10"/>
        <v>1.0032487451519476</v>
      </c>
      <c r="W12" s="5">
        <f t="shared" si="11"/>
        <v>834.27155900600508</v>
      </c>
      <c r="X12" s="27">
        <f t="shared" si="19"/>
        <v>0.9456862271136921</v>
      </c>
      <c r="Y12" s="27">
        <f t="shared" si="20"/>
        <v>0.94551411540528041</v>
      </c>
    </row>
    <row r="13" spans="1:25">
      <c r="A13" s="3">
        <v>64</v>
      </c>
      <c r="B13" s="3">
        <f t="shared" si="12"/>
        <v>0.1</v>
      </c>
      <c r="C13" s="3">
        <f t="shared" si="13"/>
        <v>350</v>
      </c>
      <c r="D13" s="22">
        <f t="shared" si="14"/>
        <v>0.73</v>
      </c>
      <c r="E13" s="5">
        <f t="shared" si="15"/>
        <v>0.7</v>
      </c>
      <c r="F13" s="7">
        <f t="shared" si="0"/>
        <v>6.9999999999999993E-2</v>
      </c>
      <c r="G13" s="5">
        <v>1.01</v>
      </c>
      <c r="H13" s="15">
        <f t="shared" si="5"/>
        <v>9.950330853168092E-3</v>
      </c>
      <c r="I13" s="11">
        <v>882.13700000000006</v>
      </c>
      <c r="J13" s="15">
        <f t="shared" si="1"/>
        <v>1.0006967657883066</v>
      </c>
      <c r="K13" s="9">
        <f t="shared" si="6"/>
        <v>882.75164288219946</v>
      </c>
      <c r="L13" s="27">
        <f t="shared" si="16"/>
        <v>0.9373439790004181</v>
      </c>
      <c r="M13" s="27">
        <f t="shared" si="17"/>
        <v>0.93730157675500247</v>
      </c>
      <c r="N13" s="3">
        <v>185</v>
      </c>
      <c r="O13" s="3">
        <v>290</v>
      </c>
      <c r="P13" s="7">
        <f t="shared" si="7"/>
        <v>1.5675675675675675</v>
      </c>
      <c r="Q13" s="3">
        <f t="shared" si="18"/>
        <v>3</v>
      </c>
      <c r="R13" s="7">
        <f t="shared" si="2"/>
        <v>0.10972972972972972</v>
      </c>
      <c r="S13" s="15">
        <f t="shared" si="8"/>
        <v>1.03</v>
      </c>
      <c r="T13" s="15">
        <f t="shared" si="9"/>
        <v>2.9558802241544429E-2</v>
      </c>
      <c r="U13" s="11">
        <f t="shared" si="3"/>
        <v>882.13700000000006</v>
      </c>
      <c r="V13" s="15">
        <f t="shared" si="10"/>
        <v>1.0032487451519476</v>
      </c>
      <c r="W13" s="5">
        <f t="shared" si="11"/>
        <v>885.00283830210367</v>
      </c>
      <c r="X13" s="27">
        <f t="shared" si="19"/>
        <v>0.9373439790004181</v>
      </c>
      <c r="Y13" s="27">
        <f t="shared" si="20"/>
        <v>0.93714628864739657</v>
      </c>
    </row>
    <row r="14" spans="1:25">
      <c r="A14" s="3">
        <v>65</v>
      </c>
      <c r="B14" s="3">
        <f t="shared" si="12"/>
        <v>0.1</v>
      </c>
      <c r="C14" s="3">
        <v>365</v>
      </c>
      <c r="D14" s="22">
        <v>1</v>
      </c>
      <c r="E14" s="5">
        <f t="shared" si="15"/>
        <v>1</v>
      </c>
      <c r="F14" s="7">
        <f t="shared" si="0"/>
        <v>0.1</v>
      </c>
      <c r="G14" s="5">
        <v>1.01</v>
      </c>
      <c r="H14" s="15">
        <f t="shared" si="5"/>
        <v>9.950330853168092E-3</v>
      </c>
      <c r="I14" s="11">
        <v>950.71800000000007</v>
      </c>
      <c r="J14" s="15">
        <f t="shared" si="1"/>
        <v>1.0009955282949736</v>
      </c>
      <c r="K14" s="9">
        <f t="shared" si="6"/>
        <v>951.66446666954084</v>
      </c>
      <c r="L14" s="27">
        <f t="shared" si="16"/>
        <v>0.92843248107014498</v>
      </c>
      <c r="M14" s="27">
        <f t="shared" si="17"/>
        <v>0.92838161070349179</v>
      </c>
      <c r="N14" s="3">
        <v>185</v>
      </c>
      <c r="O14" s="3">
        <v>290</v>
      </c>
      <c r="P14" s="7">
        <f t="shared" si="7"/>
        <v>1.5675675675675675</v>
      </c>
      <c r="Q14" s="3">
        <f t="shared" si="18"/>
        <v>3</v>
      </c>
      <c r="R14" s="7">
        <f t="shared" si="2"/>
        <v>0.15675675675675677</v>
      </c>
      <c r="S14" s="15">
        <f t="shared" si="8"/>
        <v>1.03</v>
      </c>
      <c r="T14" s="15">
        <f t="shared" si="9"/>
        <v>2.9558802241544429E-2</v>
      </c>
      <c r="U14" s="11">
        <f t="shared" si="3"/>
        <v>950.71800000000007</v>
      </c>
      <c r="V14" s="15">
        <f t="shared" si="10"/>
        <v>1.0046442934279654</v>
      </c>
      <c r="W14" s="5">
        <f t="shared" si="11"/>
        <v>955.13341335924849</v>
      </c>
      <c r="X14" s="27">
        <f t="shared" si="19"/>
        <v>0.92843248107014498</v>
      </c>
      <c r="Y14" s="27">
        <f t="shared" si="20"/>
        <v>0.92819529131246925</v>
      </c>
    </row>
    <row r="15" spans="1:25">
      <c r="A15" s="3">
        <v>66</v>
      </c>
      <c r="B15" s="3">
        <f t="shared" si="12"/>
        <v>0.1</v>
      </c>
      <c r="C15" s="3">
        <f t="shared" si="13"/>
        <v>365</v>
      </c>
      <c r="D15" s="22">
        <f t="shared" si="14"/>
        <v>1</v>
      </c>
      <c r="E15" s="5">
        <f t="shared" si="15"/>
        <v>1</v>
      </c>
      <c r="F15" s="7">
        <f t="shared" si="0"/>
        <v>0.1</v>
      </c>
      <c r="G15" s="5">
        <v>1.01</v>
      </c>
      <c r="H15" s="15">
        <f t="shared" si="5"/>
        <v>9.950330853168092E-3</v>
      </c>
      <c r="I15" s="11">
        <v>995.93600000000004</v>
      </c>
      <c r="J15" s="15">
        <f t="shared" si="1"/>
        <v>1.0009955282949736</v>
      </c>
      <c r="K15" s="9">
        <f t="shared" si="6"/>
        <v>996.92748246798294</v>
      </c>
      <c r="L15" s="27">
        <f t="shared" si="16"/>
        <v>0.91918588775547427</v>
      </c>
      <c r="M15" s="27">
        <f t="shared" si="17"/>
        <v>0.91912631928420974</v>
      </c>
      <c r="N15" s="3">
        <v>185</v>
      </c>
      <c r="O15" s="3">
        <v>290</v>
      </c>
      <c r="P15" s="7">
        <f t="shared" si="7"/>
        <v>1.5675675675675675</v>
      </c>
      <c r="Q15" s="3">
        <f t="shared" si="18"/>
        <v>3</v>
      </c>
      <c r="R15" s="7">
        <f t="shared" si="2"/>
        <v>0.15675675675675677</v>
      </c>
      <c r="S15" s="15">
        <f t="shared" si="8"/>
        <v>1.03</v>
      </c>
      <c r="T15" s="15">
        <f t="shared" si="9"/>
        <v>2.9558802241544429E-2</v>
      </c>
      <c r="U15" s="11">
        <f t="shared" si="3"/>
        <v>995.93600000000004</v>
      </c>
      <c r="V15" s="15">
        <f t="shared" si="10"/>
        <v>1.0046442934279654</v>
      </c>
      <c r="W15" s="5">
        <f t="shared" si="11"/>
        <v>1000.5614190194741</v>
      </c>
      <c r="X15" s="27">
        <f t="shared" si="19"/>
        <v>0.91918588775547427</v>
      </c>
      <c r="Y15" s="27">
        <f t="shared" si="20"/>
        <v>0.91890812733444127</v>
      </c>
    </row>
    <row r="16" spans="1:25">
      <c r="A16" s="3">
        <v>67</v>
      </c>
      <c r="B16" s="3">
        <f t="shared" si="12"/>
        <v>0.1</v>
      </c>
      <c r="C16" s="3">
        <f t="shared" si="13"/>
        <v>365</v>
      </c>
      <c r="D16" s="22">
        <f t="shared" si="14"/>
        <v>1</v>
      </c>
      <c r="E16" s="5">
        <f t="shared" si="15"/>
        <v>1</v>
      </c>
      <c r="F16" s="7">
        <f t="shared" si="0"/>
        <v>0.1</v>
      </c>
      <c r="G16" s="5">
        <v>1.01</v>
      </c>
      <c r="H16" s="15">
        <f t="shared" si="5"/>
        <v>9.950330853168092E-3</v>
      </c>
      <c r="I16" s="11">
        <v>1108.8790000000001</v>
      </c>
      <c r="J16" s="15">
        <f t="shared" si="1"/>
        <v>1.0009955282949736</v>
      </c>
      <c r="K16" s="9">
        <f t="shared" si="6"/>
        <v>1109.9829204202022</v>
      </c>
      <c r="L16" s="27">
        <f t="shared" si="16"/>
        <v>0.90899322847519026</v>
      </c>
      <c r="M16" s="27">
        <f t="shared" si="17"/>
        <v>0.90892417412306814</v>
      </c>
      <c r="N16" s="3">
        <v>185</v>
      </c>
      <c r="O16" s="3">
        <v>290</v>
      </c>
      <c r="P16" s="7">
        <f t="shared" si="7"/>
        <v>1.5675675675675675</v>
      </c>
      <c r="Q16" s="3">
        <f t="shared" si="18"/>
        <v>3</v>
      </c>
      <c r="R16" s="7">
        <f t="shared" si="2"/>
        <v>0.15675675675675677</v>
      </c>
      <c r="S16" s="15">
        <f t="shared" si="8"/>
        <v>1.03</v>
      </c>
      <c r="T16" s="15">
        <f t="shared" si="9"/>
        <v>2.9558802241544429E-2</v>
      </c>
      <c r="U16" s="11">
        <f t="shared" si="3"/>
        <v>1108.8790000000001</v>
      </c>
      <c r="V16" s="15">
        <f t="shared" si="10"/>
        <v>1.0046442934279654</v>
      </c>
      <c r="W16" s="5">
        <f t="shared" si="11"/>
        <v>1114.0289594521089</v>
      </c>
      <c r="X16" s="27">
        <f t="shared" si="19"/>
        <v>0.90899322847519026</v>
      </c>
      <c r="Y16" s="27">
        <f t="shared" si="20"/>
        <v>0.90867122468517658</v>
      </c>
    </row>
    <row r="17" spans="1:26">
      <c r="A17" s="3">
        <v>68</v>
      </c>
      <c r="B17" s="3">
        <f t="shared" si="12"/>
        <v>0.1</v>
      </c>
      <c r="C17" s="3">
        <f t="shared" si="13"/>
        <v>365</v>
      </c>
      <c r="D17" s="22">
        <f t="shared" si="14"/>
        <v>1</v>
      </c>
      <c r="E17" s="5">
        <f t="shared" si="15"/>
        <v>1</v>
      </c>
      <c r="F17" s="7">
        <f t="shared" si="0"/>
        <v>0.1</v>
      </c>
      <c r="G17" s="5">
        <v>1.01</v>
      </c>
      <c r="H17" s="15">
        <f t="shared" si="5"/>
        <v>9.950330853168092E-3</v>
      </c>
      <c r="I17" s="11">
        <v>1180.3600000000001</v>
      </c>
      <c r="J17" s="15">
        <f t="shared" si="1"/>
        <v>1.0009955282949736</v>
      </c>
      <c r="K17" s="9">
        <f t="shared" si="6"/>
        <v>1181.5350817782553</v>
      </c>
      <c r="L17" s="27">
        <f t="shared" si="16"/>
        <v>0.89826383600356052</v>
      </c>
      <c r="M17" s="27">
        <f t="shared" si="17"/>
        <v>0.89818491613904083</v>
      </c>
      <c r="N17" s="3">
        <v>185</v>
      </c>
      <c r="O17" s="3">
        <v>290</v>
      </c>
      <c r="P17" s="7">
        <f t="shared" si="7"/>
        <v>1.5675675675675675</v>
      </c>
      <c r="Q17" s="3">
        <f t="shared" si="18"/>
        <v>3</v>
      </c>
      <c r="R17" s="7">
        <f t="shared" si="2"/>
        <v>0.15675675675675677</v>
      </c>
      <c r="S17" s="15">
        <f t="shared" si="8"/>
        <v>1.03</v>
      </c>
      <c r="T17" s="15">
        <f t="shared" si="9"/>
        <v>2.9558802241544429E-2</v>
      </c>
      <c r="U17" s="11">
        <f t="shared" si="3"/>
        <v>1180.3600000000001</v>
      </c>
      <c r="V17" s="15">
        <f t="shared" si="10"/>
        <v>1.0046442934279654</v>
      </c>
      <c r="W17" s="5">
        <f t="shared" si="11"/>
        <v>1185.8419381906333</v>
      </c>
      <c r="X17" s="27">
        <f t="shared" si="19"/>
        <v>0.89826383600356052</v>
      </c>
      <c r="Y17" s="27">
        <f t="shared" si="20"/>
        <v>0.89789582022258929</v>
      </c>
    </row>
    <row r="18" spans="1:26">
      <c r="A18" s="3">
        <v>69</v>
      </c>
      <c r="B18" s="3">
        <f t="shared" si="12"/>
        <v>0.1</v>
      </c>
      <c r="C18" s="3">
        <f t="shared" si="13"/>
        <v>365</v>
      </c>
      <c r="D18" s="22">
        <f t="shared" si="14"/>
        <v>1</v>
      </c>
      <c r="E18" s="5">
        <f t="shared" si="15"/>
        <v>1</v>
      </c>
      <c r="F18" s="7">
        <f t="shared" si="0"/>
        <v>0.1</v>
      </c>
      <c r="G18" s="5">
        <v>1.01</v>
      </c>
      <c r="H18" s="15">
        <f t="shared" si="5"/>
        <v>9.950330853168092E-3</v>
      </c>
      <c r="I18" s="11">
        <v>1303.549</v>
      </c>
      <c r="J18" s="15">
        <f t="shared" si="1"/>
        <v>1.0009955282949736</v>
      </c>
      <c r="K18" s="9">
        <f t="shared" si="6"/>
        <v>1304.8467199133845</v>
      </c>
      <c r="L18" s="27">
        <f t="shared" si="16"/>
        <v>0.88655452675197444</v>
      </c>
      <c r="M18" s="27">
        <f t="shared" si="17"/>
        <v>0.88646497972204374</v>
      </c>
      <c r="N18" s="3">
        <v>185</v>
      </c>
      <c r="O18" s="3">
        <v>290</v>
      </c>
      <c r="P18" s="7">
        <f t="shared" si="7"/>
        <v>1.5675675675675675</v>
      </c>
      <c r="Q18" s="3">
        <f t="shared" si="18"/>
        <v>3</v>
      </c>
      <c r="R18" s="7">
        <f t="shared" si="2"/>
        <v>0.15675675675675677</v>
      </c>
      <c r="S18" s="15">
        <f t="shared" si="8"/>
        <v>1.03</v>
      </c>
      <c r="T18" s="15">
        <f t="shared" si="9"/>
        <v>2.9558802241544429E-2</v>
      </c>
      <c r="U18" s="11">
        <f t="shared" si="3"/>
        <v>1303.549</v>
      </c>
      <c r="V18" s="15">
        <f t="shared" si="10"/>
        <v>1.0046442934279654</v>
      </c>
      <c r="W18" s="5">
        <f t="shared" si="11"/>
        <v>1309.6030640537308</v>
      </c>
      <c r="X18" s="27">
        <f t="shared" si="19"/>
        <v>0.88655452675197444</v>
      </c>
      <c r="Y18" s="27">
        <f t="shared" si="20"/>
        <v>0.88613694904894391</v>
      </c>
    </row>
    <row r="19" spans="1:26">
      <c r="A19" s="3">
        <v>70</v>
      </c>
      <c r="B19" s="3">
        <f t="shared" si="12"/>
        <v>0.1</v>
      </c>
      <c r="C19" s="3">
        <f t="shared" si="13"/>
        <v>365</v>
      </c>
      <c r="D19" s="22">
        <f t="shared" si="14"/>
        <v>1</v>
      </c>
      <c r="E19" s="5">
        <f t="shared" si="15"/>
        <v>1</v>
      </c>
      <c r="F19" s="7">
        <f t="shared" si="0"/>
        <v>0.1</v>
      </c>
      <c r="G19" s="5">
        <v>1.01</v>
      </c>
      <c r="H19" s="15">
        <f t="shared" si="5"/>
        <v>9.950330853168092E-3</v>
      </c>
      <c r="I19" s="11">
        <v>1443.7719999999999</v>
      </c>
      <c r="J19" s="15">
        <f t="shared" si="1"/>
        <v>1.0009955282949736</v>
      </c>
      <c r="K19" s="9">
        <f t="shared" si="6"/>
        <v>1445.2093158774906</v>
      </c>
      <c r="L19" s="27">
        <f t="shared" si="16"/>
        <v>0.87375470072999695</v>
      </c>
      <c r="M19" s="27">
        <f t="shared" si="17"/>
        <v>0.87365370525310926</v>
      </c>
      <c r="N19" s="3">
        <v>185</v>
      </c>
      <c r="O19" s="3">
        <v>290</v>
      </c>
      <c r="P19" s="7">
        <f t="shared" si="7"/>
        <v>1.5675675675675675</v>
      </c>
      <c r="Q19" s="3">
        <f t="shared" si="18"/>
        <v>3</v>
      </c>
      <c r="R19" s="7">
        <f t="shared" si="2"/>
        <v>0.15675675675675677</v>
      </c>
      <c r="S19" s="15">
        <f t="shared" si="8"/>
        <v>1.03</v>
      </c>
      <c r="T19" s="15">
        <f t="shared" si="9"/>
        <v>2.9558802241544429E-2</v>
      </c>
      <c r="U19" s="11">
        <f t="shared" si="3"/>
        <v>1443.7719999999999</v>
      </c>
      <c r="V19" s="15">
        <f t="shared" si="10"/>
        <v>1.0046442934279654</v>
      </c>
      <c r="W19" s="5">
        <f t="shared" si="11"/>
        <v>1450.4773008110803</v>
      </c>
      <c r="X19" s="27">
        <f t="shared" si="19"/>
        <v>0.87375470072999695</v>
      </c>
      <c r="Y19" s="27">
        <f t="shared" si="20"/>
        <v>0.87328373374888912</v>
      </c>
    </row>
    <row r="20" spans="1:26">
      <c r="A20" s="3">
        <v>71</v>
      </c>
      <c r="B20" s="3">
        <f t="shared" si="12"/>
        <v>0.1</v>
      </c>
      <c r="C20" s="3">
        <f t="shared" si="13"/>
        <v>365</v>
      </c>
      <c r="D20" s="22">
        <f t="shared" si="14"/>
        <v>1</v>
      </c>
      <c r="E20" s="5">
        <f t="shared" si="15"/>
        <v>1</v>
      </c>
      <c r="F20" s="7">
        <f t="shared" si="0"/>
        <v>0.1</v>
      </c>
      <c r="G20" s="5">
        <v>1.01</v>
      </c>
      <c r="H20" s="15">
        <f t="shared" si="5"/>
        <v>9.950330853168092E-3</v>
      </c>
      <c r="I20" s="11">
        <v>1521.17</v>
      </c>
      <c r="J20" s="15">
        <f t="shared" si="1"/>
        <v>1.0009955282949736</v>
      </c>
      <c r="K20" s="9">
        <f t="shared" si="6"/>
        <v>1522.684367776465</v>
      </c>
      <c r="L20" s="27">
        <f t="shared" si="16"/>
        <v>0.86046340634890239</v>
      </c>
      <c r="M20" s="27">
        <f t="shared" si="17"/>
        <v>0.86035071685472031</v>
      </c>
      <c r="N20" s="3">
        <v>185</v>
      </c>
      <c r="O20" s="3">
        <v>290</v>
      </c>
      <c r="P20" s="7">
        <f t="shared" si="7"/>
        <v>1.5675675675675675</v>
      </c>
      <c r="Q20" s="3">
        <f t="shared" si="18"/>
        <v>3</v>
      </c>
      <c r="R20" s="7">
        <f t="shared" si="2"/>
        <v>0.15675675675675677</v>
      </c>
      <c r="S20" s="15">
        <f t="shared" si="8"/>
        <v>1.03</v>
      </c>
      <c r="T20" s="15">
        <f t="shared" si="9"/>
        <v>2.9558802241544429E-2</v>
      </c>
      <c r="U20" s="11">
        <f t="shared" si="3"/>
        <v>1521.17</v>
      </c>
      <c r="V20" s="15">
        <f t="shared" si="10"/>
        <v>1.0046442934279654</v>
      </c>
      <c r="W20" s="5">
        <f t="shared" si="11"/>
        <v>1528.2347598338181</v>
      </c>
      <c r="X20" s="27">
        <f t="shared" si="19"/>
        <v>0.86046340634890239</v>
      </c>
      <c r="Y20" s="27">
        <f t="shared" si="20"/>
        <v>0.85993790817776405</v>
      </c>
    </row>
    <row r="21" spans="1:26">
      <c r="A21" s="3">
        <v>72</v>
      </c>
      <c r="B21" s="3">
        <f t="shared" si="12"/>
        <v>0.1</v>
      </c>
      <c r="C21" s="3">
        <f t="shared" si="13"/>
        <v>365</v>
      </c>
      <c r="D21" s="22">
        <f t="shared" si="14"/>
        <v>1</v>
      </c>
      <c r="E21" s="5">
        <f t="shared" si="15"/>
        <v>1</v>
      </c>
      <c r="F21" s="7">
        <f t="shared" si="0"/>
        <v>0.1</v>
      </c>
      <c r="G21" s="5">
        <v>1.01</v>
      </c>
      <c r="H21" s="15">
        <f t="shared" si="5"/>
        <v>9.950330853168092E-3</v>
      </c>
      <c r="I21" s="11">
        <v>1719.5939999999998</v>
      </c>
      <c r="J21" s="15">
        <f t="shared" si="1"/>
        <v>1.0009955282949736</v>
      </c>
      <c r="K21" s="9">
        <f t="shared" si="6"/>
        <v>1721.3059044828667</v>
      </c>
      <c r="L21" s="27">
        <f>(1-I21/100000)*L20</f>
        <v>0.84566692924113107</v>
      </c>
      <c r="M21" s="27">
        <f t="shared" si="17"/>
        <v>0.84554144916623941</v>
      </c>
      <c r="N21" s="3">
        <v>185</v>
      </c>
      <c r="O21" s="3">
        <v>290</v>
      </c>
      <c r="P21" s="7">
        <f t="shared" si="7"/>
        <v>1.5675675675675675</v>
      </c>
      <c r="Q21" s="3">
        <f t="shared" si="18"/>
        <v>3</v>
      </c>
      <c r="R21" s="7">
        <f t="shared" si="2"/>
        <v>0.15675675675675677</v>
      </c>
      <c r="S21" s="15">
        <f t="shared" si="8"/>
        <v>1.03</v>
      </c>
      <c r="T21" s="15">
        <f t="shared" si="9"/>
        <v>2.9558802241544429E-2</v>
      </c>
      <c r="U21" s="11">
        <f t="shared" si="3"/>
        <v>1719.5939999999998</v>
      </c>
      <c r="V21" s="15">
        <f t="shared" si="10"/>
        <v>1.0046442934279654</v>
      </c>
      <c r="W21" s="5">
        <f t="shared" si="11"/>
        <v>1727.5802991129685</v>
      </c>
      <c r="X21" s="27">
        <f t="shared" si="19"/>
        <v>0.84566692924113107</v>
      </c>
      <c r="Y21" s="27">
        <f t="shared" si="20"/>
        <v>0.84508179029148078</v>
      </c>
    </row>
    <row r="22" spans="1:26">
      <c r="A22" s="3">
        <v>73</v>
      </c>
      <c r="B22" s="3">
        <f t="shared" si="12"/>
        <v>0.1</v>
      </c>
      <c r="C22" s="3">
        <f t="shared" si="13"/>
        <v>365</v>
      </c>
      <c r="D22" s="22">
        <f t="shared" si="14"/>
        <v>1</v>
      </c>
      <c r="E22" s="5">
        <f t="shared" si="15"/>
        <v>1</v>
      </c>
      <c r="F22" s="7">
        <f t="shared" si="0"/>
        <v>0.1</v>
      </c>
      <c r="G22" s="5">
        <v>1.01</v>
      </c>
      <c r="H22" s="15">
        <f t="shared" si="5"/>
        <v>9.950330853168092E-3</v>
      </c>
      <c r="I22" s="11">
        <v>1882.0759999999998</v>
      </c>
      <c r="J22" s="15">
        <f t="shared" si="1"/>
        <v>1.0009955282949736</v>
      </c>
      <c r="K22" s="9">
        <f t="shared" ref="K22:K33" si="21">I22*J22</f>
        <v>1883.9496599112906</v>
      </c>
      <c r="L22" s="27">
        <f t="shared" ref="L22:L33" si="22">(1-I22/100000)*L21</f>
        <v>0.82975083492594681</v>
      </c>
      <c r="M22" s="27">
        <f t="shared" ref="M22:M33" si="23">(1-K22/100000)*M21</f>
        <v>0.82961187391026303</v>
      </c>
      <c r="N22" s="3">
        <v>185</v>
      </c>
      <c r="O22" s="3">
        <v>290</v>
      </c>
      <c r="P22" s="7">
        <f t="shared" ref="P22:P33" si="24">O22/N22</f>
        <v>1.5675675675675675</v>
      </c>
      <c r="Q22" s="3">
        <f t="shared" si="18"/>
        <v>3</v>
      </c>
      <c r="R22" s="7">
        <f t="shared" si="2"/>
        <v>0.15675675675675677</v>
      </c>
      <c r="S22" s="15">
        <f t="shared" si="8"/>
        <v>1.03</v>
      </c>
      <c r="T22" s="15">
        <f t="shared" si="9"/>
        <v>2.9558802241544429E-2</v>
      </c>
      <c r="U22" s="11">
        <f t="shared" si="3"/>
        <v>1882.0759999999998</v>
      </c>
      <c r="V22" s="15">
        <f t="shared" si="10"/>
        <v>1.0046442934279654</v>
      </c>
      <c r="W22" s="5">
        <f t="shared" ref="W22:W33" si="25">U22*V22</f>
        <v>1890.8169131977311</v>
      </c>
      <c r="X22" s="27">
        <f t="shared" ref="X22:X33" si="26">(1-(U22/100000))*X21</f>
        <v>0.82975083492594681</v>
      </c>
      <c r="Y22" s="27">
        <f t="shared" ref="Y22:Y33" si="27">(1-(W22/100000))*Y21</f>
        <v>0.82910284087029529</v>
      </c>
      <c r="Z22" s="4"/>
    </row>
    <row r="23" spans="1:26">
      <c r="A23" s="3">
        <v>74</v>
      </c>
      <c r="B23" s="3">
        <f t="shared" si="12"/>
        <v>0.1</v>
      </c>
      <c r="C23" s="3">
        <f t="shared" si="13"/>
        <v>365</v>
      </c>
      <c r="D23" s="22">
        <f t="shared" si="14"/>
        <v>1</v>
      </c>
      <c r="E23" s="5">
        <f t="shared" si="15"/>
        <v>1</v>
      </c>
      <c r="F23" s="7">
        <f t="shared" si="0"/>
        <v>0.1</v>
      </c>
      <c r="G23" s="5">
        <v>1.01</v>
      </c>
      <c r="H23" s="15">
        <f t="shared" si="5"/>
        <v>9.950330853168092E-3</v>
      </c>
      <c r="I23" s="11">
        <v>2075.252</v>
      </c>
      <c r="J23" s="15">
        <f t="shared" si="1"/>
        <v>1.0009955282949736</v>
      </c>
      <c r="K23" s="9">
        <f t="shared" si="21"/>
        <v>2077.3179720852004</v>
      </c>
      <c r="L23" s="27">
        <f t="shared" si="22"/>
        <v>0.81253141412912933</v>
      </c>
      <c r="M23" s="27">
        <f t="shared" si="23"/>
        <v>0.8123781973549723</v>
      </c>
      <c r="N23" s="3">
        <v>185</v>
      </c>
      <c r="O23" s="3">
        <v>290</v>
      </c>
      <c r="P23" s="7">
        <f t="shared" si="24"/>
        <v>1.5675675675675675</v>
      </c>
      <c r="Q23" s="3">
        <f t="shared" si="18"/>
        <v>3</v>
      </c>
      <c r="R23" s="7">
        <f t="shared" si="2"/>
        <v>0.15675675675675677</v>
      </c>
      <c r="S23" s="15">
        <f t="shared" si="8"/>
        <v>1.03</v>
      </c>
      <c r="T23" s="15">
        <f t="shared" si="9"/>
        <v>2.9558802241544429E-2</v>
      </c>
      <c r="U23" s="11">
        <f t="shared" si="3"/>
        <v>2075.252</v>
      </c>
      <c r="V23" s="15">
        <f t="shared" si="10"/>
        <v>1.0046442934279654</v>
      </c>
      <c r="W23" s="5">
        <f t="shared" si="25"/>
        <v>2084.8900792249719</v>
      </c>
      <c r="X23" s="27">
        <f t="shared" si="26"/>
        <v>0.81253141412912933</v>
      </c>
      <c r="Y23" s="27">
        <f t="shared" si="27"/>
        <v>0.81181695799441811</v>
      </c>
    </row>
    <row r="24" spans="1:26">
      <c r="A24" s="3">
        <v>75</v>
      </c>
      <c r="B24" s="3">
        <f t="shared" si="12"/>
        <v>0.1</v>
      </c>
      <c r="C24" s="3">
        <f t="shared" si="13"/>
        <v>365</v>
      </c>
      <c r="D24" s="22">
        <f t="shared" si="14"/>
        <v>1</v>
      </c>
      <c r="E24" s="5">
        <f t="shared" si="15"/>
        <v>1</v>
      </c>
      <c r="F24" s="7">
        <f t="shared" si="0"/>
        <v>0.1</v>
      </c>
      <c r="G24" s="5">
        <v>1.01</v>
      </c>
      <c r="H24" s="15">
        <f t="shared" si="5"/>
        <v>9.950330853168092E-3</v>
      </c>
      <c r="I24" s="11">
        <v>2322.4560000000001</v>
      </c>
      <c r="J24" s="15">
        <f t="shared" si="1"/>
        <v>1.0009955282949736</v>
      </c>
      <c r="K24" s="9">
        <f t="shared" si="21"/>
        <v>2324.7680706618312</v>
      </c>
      <c r="L24" s="27">
        <f t="shared" si="22"/>
        <v>0.7936607295498026</v>
      </c>
      <c r="M24" s="27">
        <f t="shared" si="23"/>
        <v>0.79349228840984576</v>
      </c>
      <c r="N24" s="3">
        <v>185</v>
      </c>
      <c r="O24" s="3">
        <v>290</v>
      </c>
      <c r="P24" s="7">
        <f t="shared" si="24"/>
        <v>1.5675675675675675</v>
      </c>
      <c r="Q24" s="3">
        <f t="shared" si="18"/>
        <v>3</v>
      </c>
      <c r="R24" s="7">
        <f t="shared" si="2"/>
        <v>0.15675675675675677</v>
      </c>
      <c r="S24" s="15">
        <f t="shared" si="8"/>
        <v>1.03</v>
      </c>
      <c r="T24" s="15">
        <f t="shared" si="9"/>
        <v>2.9558802241544429E-2</v>
      </c>
      <c r="U24" s="11">
        <f t="shared" si="3"/>
        <v>2322.4560000000001</v>
      </c>
      <c r="V24" s="15">
        <f t="shared" si="10"/>
        <v>1.0046442934279654</v>
      </c>
      <c r="W24" s="5">
        <f t="shared" si="25"/>
        <v>2333.2421671375387</v>
      </c>
      <c r="X24" s="27">
        <f t="shared" si="26"/>
        <v>0.7936607295498026</v>
      </c>
      <c r="Y24" s="27">
        <f t="shared" si="27"/>
        <v>0.79287530241051907</v>
      </c>
    </row>
    <row r="25" spans="1:26">
      <c r="A25" s="3">
        <v>76</v>
      </c>
      <c r="B25" s="3">
        <f t="shared" si="12"/>
        <v>0.1</v>
      </c>
      <c r="C25" s="3">
        <f t="shared" si="13"/>
        <v>365</v>
      </c>
      <c r="D25" s="22">
        <f t="shared" si="14"/>
        <v>1</v>
      </c>
      <c r="E25" s="5">
        <f t="shared" si="15"/>
        <v>1</v>
      </c>
      <c r="F25" s="7">
        <f t="shared" si="0"/>
        <v>0.1</v>
      </c>
      <c r="G25" s="5">
        <v>1.01</v>
      </c>
      <c r="H25" s="15">
        <f t="shared" si="5"/>
        <v>9.950330853168092E-3</v>
      </c>
      <c r="I25" s="11">
        <v>2581.232</v>
      </c>
      <c r="J25" s="15">
        <f t="shared" si="1"/>
        <v>1.0009955282949736</v>
      </c>
      <c r="K25" s="9">
        <f t="shared" si="21"/>
        <v>2583.8016894918915</v>
      </c>
      <c r="L25" s="27">
        <f t="shared" si="22"/>
        <v>0.7731745048272296</v>
      </c>
      <c r="M25" s="27">
        <f t="shared" si="23"/>
        <v>0.77299002125592431</v>
      </c>
      <c r="N25" s="3">
        <v>185</v>
      </c>
      <c r="O25" s="3">
        <v>290</v>
      </c>
      <c r="P25" s="7">
        <f t="shared" si="24"/>
        <v>1.5675675675675675</v>
      </c>
      <c r="Q25" s="3">
        <f t="shared" si="18"/>
        <v>3</v>
      </c>
      <c r="R25" s="7">
        <f t="shared" si="2"/>
        <v>0.15675675675675677</v>
      </c>
      <c r="S25" s="15">
        <f t="shared" si="8"/>
        <v>1.03</v>
      </c>
      <c r="T25" s="15">
        <f t="shared" si="9"/>
        <v>2.9558802241544429E-2</v>
      </c>
      <c r="U25" s="11">
        <f t="shared" si="3"/>
        <v>2581.232</v>
      </c>
      <c r="V25" s="15">
        <f t="shared" si="10"/>
        <v>1.0046442934279654</v>
      </c>
      <c r="W25" s="5">
        <f t="shared" si="25"/>
        <v>2593.219998813654</v>
      </c>
      <c r="X25" s="27">
        <f t="shared" si="26"/>
        <v>0.7731745048272296</v>
      </c>
      <c r="Y25" s="27">
        <f t="shared" si="27"/>
        <v>0.77231430150275526</v>
      </c>
    </row>
    <row r="26" spans="1:26">
      <c r="A26" s="3">
        <v>77</v>
      </c>
      <c r="B26" s="3">
        <f t="shared" si="12"/>
        <v>0.1</v>
      </c>
      <c r="C26" s="3">
        <f t="shared" si="13"/>
        <v>365</v>
      </c>
      <c r="D26" s="22">
        <f t="shared" si="14"/>
        <v>1</v>
      </c>
      <c r="E26" s="5">
        <f t="shared" si="15"/>
        <v>1</v>
      </c>
      <c r="F26" s="7">
        <f t="shared" si="0"/>
        <v>0.1</v>
      </c>
      <c r="G26" s="5">
        <v>1.01</v>
      </c>
      <c r="H26" s="15">
        <f t="shared" si="5"/>
        <v>9.950330853168092E-3</v>
      </c>
      <c r="I26" s="11">
        <v>2781.0509999999999</v>
      </c>
      <c r="J26" s="15">
        <f t="shared" si="1"/>
        <v>1.0009955282949736</v>
      </c>
      <c r="K26" s="9">
        <f t="shared" si="21"/>
        <v>2783.8196149602645</v>
      </c>
      <c r="L26" s="27">
        <f t="shared" si="22"/>
        <v>0.75167212752898682</v>
      </c>
      <c r="M26" s="27">
        <f t="shared" si="23"/>
        <v>0.75147137342251646</v>
      </c>
      <c r="N26" s="3">
        <v>185</v>
      </c>
      <c r="O26" s="3">
        <v>290</v>
      </c>
      <c r="P26" s="7">
        <f t="shared" si="24"/>
        <v>1.5675675675675675</v>
      </c>
      <c r="Q26" s="3">
        <f t="shared" si="18"/>
        <v>3</v>
      </c>
      <c r="R26" s="7">
        <f t="shared" si="2"/>
        <v>0.15675675675675677</v>
      </c>
      <c r="S26" s="15">
        <f t="shared" si="8"/>
        <v>1.03</v>
      </c>
      <c r="T26" s="15">
        <f t="shared" si="9"/>
        <v>2.9558802241544429E-2</v>
      </c>
      <c r="U26" s="11">
        <f t="shared" si="3"/>
        <v>2781.0509999999999</v>
      </c>
      <c r="V26" s="15">
        <f t="shared" si="10"/>
        <v>1.0046442934279654</v>
      </c>
      <c r="W26" s="5">
        <f t="shared" si="25"/>
        <v>2793.9670168821362</v>
      </c>
      <c r="X26" s="27">
        <f t="shared" si="26"/>
        <v>0.75167212752898682</v>
      </c>
      <c r="Y26" s="27">
        <f t="shared" si="27"/>
        <v>0.75073609465210467</v>
      </c>
    </row>
    <row r="27" spans="1:26">
      <c r="A27" s="3">
        <v>78</v>
      </c>
      <c r="B27" s="3">
        <f t="shared" si="12"/>
        <v>0.1</v>
      </c>
      <c r="C27" s="3">
        <f t="shared" si="13"/>
        <v>365</v>
      </c>
      <c r="D27" s="22">
        <f t="shared" si="14"/>
        <v>1</v>
      </c>
      <c r="E27" s="5">
        <f t="shared" si="15"/>
        <v>1</v>
      </c>
      <c r="F27" s="7">
        <f t="shared" si="0"/>
        <v>0.1</v>
      </c>
      <c r="G27" s="5">
        <v>1.01</v>
      </c>
      <c r="H27" s="15">
        <f t="shared" si="5"/>
        <v>9.950330853168092E-3</v>
      </c>
      <c r="I27" s="11">
        <v>3132.9490000000001</v>
      </c>
      <c r="J27" s="15">
        <f t="shared" si="1"/>
        <v>1.0009955282949736</v>
      </c>
      <c r="K27" s="9">
        <f t="shared" si="21"/>
        <v>3136.0679393762093</v>
      </c>
      <c r="L27" s="27">
        <f t="shared" si="22"/>
        <v>0.72812262312628873</v>
      </c>
      <c r="M27" s="27">
        <f t="shared" si="23"/>
        <v>0.72790472060702283</v>
      </c>
      <c r="N27" s="3">
        <v>185</v>
      </c>
      <c r="O27" s="3">
        <v>290</v>
      </c>
      <c r="P27" s="7">
        <f t="shared" si="24"/>
        <v>1.5675675675675675</v>
      </c>
      <c r="Q27" s="3">
        <f t="shared" si="18"/>
        <v>3</v>
      </c>
      <c r="R27" s="7">
        <f t="shared" si="2"/>
        <v>0.15675675675675677</v>
      </c>
      <c r="S27" s="15">
        <f t="shared" si="8"/>
        <v>1.03</v>
      </c>
      <c r="T27" s="15">
        <f t="shared" si="9"/>
        <v>2.9558802241544429E-2</v>
      </c>
      <c r="U27" s="11">
        <f t="shared" si="3"/>
        <v>3132.9490000000001</v>
      </c>
      <c r="V27" s="15">
        <f t="shared" si="10"/>
        <v>1.0046442934279654</v>
      </c>
      <c r="W27" s="5">
        <f t="shared" si="25"/>
        <v>3147.4993344508507</v>
      </c>
      <c r="X27" s="27">
        <f t="shared" si="26"/>
        <v>0.72812262312628873</v>
      </c>
      <c r="Y27" s="27">
        <f t="shared" si="27"/>
        <v>0.72710668106944731</v>
      </c>
    </row>
    <row r="28" spans="1:26">
      <c r="A28" s="3">
        <v>79</v>
      </c>
      <c r="B28" s="3">
        <f t="shared" si="12"/>
        <v>0.1</v>
      </c>
      <c r="C28" s="3">
        <f t="shared" si="13"/>
        <v>365</v>
      </c>
      <c r="D28" s="22">
        <f t="shared" si="14"/>
        <v>1</v>
      </c>
      <c r="E28" s="5">
        <f t="shared" si="15"/>
        <v>1</v>
      </c>
      <c r="F28" s="7">
        <f t="shared" si="0"/>
        <v>0.1</v>
      </c>
      <c r="G28" s="5">
        <v>1.01</v>
      </c>
      <c r="H28" s="15">
        <f t="shared" si="5"/>
        <v>9.950330853168092E-3</v>
      </c>
      <c r="I28" s="11">
        <v>3462.7089999999998</v>
      </c>
      <c r="J28" s="15">
        <f t="shared" si="1"/>
        <v>1.0009955282949736</v>
      </c>
      <c r="K28" s="9">
        <f t="shared" si="21"/>
        <v>3466.1562247867596</v>
      </c>
      <c r="L28" s="27">
        <f t="shared" si="22"/>
        <v>0.70290985552425866</v>
      </c>
      <c r="M28" s="27">
        <f t="shared" si="23"/>
        <v>0.70267440582318574</v>
      </c>
      <c r="N28" s="3">
        <v>185</v>
      </c>
      <c r="O28" s="3">
        <v>290</v>
      </c>
      <c r="P28" s="7">
        <f t="shared" si="24"/>
        <v>1.5675675675675675</v>
      </c>
      <c r="Q28" s="3">
        <f t="shared" si="18"/>
        <v>3</v>
      </c>
      <c r="R28" s="7">
        <f t="shared" si="2"/>
        <v>0.15675675675675677</v>
      </c>
      <c r="S28" s="15">
        <f t="shared" si="8"/>
        <v>1.03</v>
      </c>
      <c r="T28" s="15">
        <f t="shared" si="9"/>
        <v>2.9558802241544429E-2</v>
      </c>
      <c r="U28" s="11">
        <f t="shared" si="3"/>
        <v>3462.7089999999998</v>
      </c>
      <c r="V28" s="15">
        <f t="shared" si="10"/>
        <v>1.0046442934279654</v>
      </c>
      <c r="W28" s="5">
        <f t="shared" si="25"/>
        <v>3478.7908366516563</v>
      </c>
      <c r="X28" s="27">
        <f t="shared" si="26"/>
        <v>0.70290985552425866</v>
      </c>
      <c r="Y28" s="27">
        <f t="shared" si="27"/>
        <v>0.70181216047572137</v>
      </c>
    </row>
    <row r="29" spans="1:26">
      <c r="A29" s="3">
        <v>80</v>
      </c>
      <c r="B29" s="3">
        <f t="shared" si="12"/>
        <v>0.1</v>
      </c>
      <c r="C29" s="3">
        <f t="shared" si="13"/>
        <v>365</v>
      </c>
      <c r="D29" s="22">
        <f t="shared" si="14"/>
        <v>1</v>
      </c>
      <c r="E29" s="5">
        <f t="shared" si="15"/>
        <v>1</v>
      </c>
      <c r="F29" s="7">
        <f t="shared" si="0"/>
        <v>0.1</v>
      </c>
      <c r="G29" s="5">
        <v>1.01</v>
      </c>
      <c r="H29" s="15">
        <f t="shared" si="5"/>
        <v>9.950330853168092E-3</v>
      </c>
      <c r="I29" s="11">
        <v>3976.8309999999997</v>
      </c>
      <c r="J29" s="15">
        <f t="shared" si="1"/>
        <v>1.0009955282949736</v>
      </c>
      <c r="K29" s="9">
        <f t="shared" si="21"/>
        <v>3980.7900477848279</v>
      </c>
      <c r="L29" s="27">
        <f t="shared" si="22"/>
        <v>0.67495631848771476</v>
      </c>
      <c r="M29" s="27">
        <f t="shared" si="23"/>
        <v>0.67470241300784517</v>
      </c>
      <c r="N29" s="3">
        <v>185</v>
      </c>
      <c r="O29" s="3">
        <v>290</v>
      </c>
      <c r="P29" s="7">
        <f t="shared" si="24"/>
        <v>1.5675675675675675</v>
      </c>
      <c r="Q29" s="3">
        <f t="shared" si="18"/>
        <v>3</v>
      </c>
      <c r="R29" s="7">
        <f t="shared" si="2"/>
        <v>0.15675675675675677</v>
      </c>
      <c r="S29" s="15">
        <f t="shared" si="8"/>
        <v>1.03</v>
      </c>
      <c r="T29" s="15">
        <f t="shared" si="9"/>
        <v>2.9558802241544429E-2</v>
      </c>
      <c r="U29" s="11">
        <f t="shared" si="3"/>
        <v>3976.8309999999997</v>
      </c>
      <c r="V29" s="15">
        <f t="shared" si="10"/>
        <v>1.0046442934279654</v>
      </c>
      <c r="W29" s="5">
        <f t="shared" si="25"/>
        <v>3995.3005700774283</v>
      </c>
      <c r="X29" s="27">
        <f t="shared" si="26"/>
        <v>0.67495631848771476</v>
      </c>
      <c r="Y29" s="27">
        <f t="shared" si="27"/>
        <v>0.67377265522736218</v>
      </c>
    </row>
    <row r="30" spans="1:26">
      <c r="A30" s="3">
        <v>81</v>
      </c>
      <c r="B30" s="3">
        <f t="shared" si="12"/>
        <v>0.1</v>
      </c>
      <c r="C30" s="3">
        <f t="shared" si="13"/>
        <v>365</v>
      </c>
      <c r="D30" s="22">
        <f t="shared" si="14"/>
        <v>1</v>
      </c>
      <c r="E30" s="5">
        <f t="shared" si="15"/>
        <v>1</v>
      </c>
      <c r="F30" s="7">
        <f t="shared" si="0"/>
        <v>0.1</v>
      </c>
      <c r="G30" s="5">
        <v>1.01</v>
      </c>
      <c r="H30" s="15">
        <f t="shared" si="5"/>
        <v>9.950330853168092E-3</v>
      </c>
      <c r="I30" s="11">
        <v>4420.6760000000004</v>
      </c>
      <c r="J30" s="15">
        <f t="shared" si="1"/>
        <v>1.0009955282949736</v>
      </c>
      <c r="K30" s="9">
        <f t="shared" si="21"/>
        <v>4425.0769080409109</v>
      </c>
      <c r="L30" s="27">
        <f t="shared" si="22"/>
        <v>0.64511868650584481</v>
      </c>
      <c r="M30" s="27">
        <f t="shared" si="23"/>
        <v>0.6448463123318402</v>
      </c>
      <c r="N30" s="3">
        <v>185</v>
      </c>
      <c r="O30" s="3">
        <v>290</v>
      </c>
      <c r="P30" s="7">
        <f t="shared" si="24"/>
        <v>1.5675675675675675</v>
      </c>
      <c r="Q30" s="3">
        <f t="shared" si="18"/>
        <v>3</v>
      </c>
      <c r="R30" s="7">
        <f t="shared" si="2"/>
        <v>0.15675675675675677</v>
      </c>
      <c r="S30" s="15">
        <f t="shared" si="8"/>
        <v>1.03</v>
      </c>
      <c r="T30" s="15">
        <f t="shared" si="9"/>
        <v>2.9558802241544429E-2</v>
      </c>
      <c r="U30" s="11">
        <f t="shared" si="3"/>
        <v>4420.6760000000004</v>
      </c>
      <c r="V30" s="15">
        <f t="shared" si="10"/>
        <v>1.0046442934279654</v>
      </c>
      <c r="W30" s="5">
        <f t="shared" si="25"/>
        <v>4441.2069164939649</v>
      </c>
      <c r="X30" s="27">
        <f t="shared" si="26"/>
        <v>0.64511868650584481</v>
      </c>
      <c r="Y30" s="27">
        <f t="shared" si="27"/>
        <v>0.64384901746195955</v>
      </c>
    </row>
    <row r="31" spans="1:26">
      <c r="A31" s="3">
        <v>82</v>
      </c>
      <c r="B31" s="3">
        <f t="shared" si="12"/>
        <v>0.1</v>
      </c>
      <c r="C31" s="3">
        <f t="shared" si="13"/>
        <v>365</v>
      </c>
      <c r="D31" s="22">
        <f t="shared" si="14"/>
        <v>1</v>
      </c>
      <c r="E31" s="5">
        <f t="shared" si="15"/>
        <v>1</v>
      </c>
      <c r="F31" s="7">
        <f t="shared" si="0"/>
        <v>0.1</v>
      </c>
      <c r="G31" s="5">
        <v>1.01</v>
      </c>
      <c r="H31" s="15">
        <f t="shared" si="5"/>
        <v>9.950330853168092E-3</v>
      </c>
      <c r="I31" s="11">
        <v>4829.5820000000003</v>
      </c>
      <c r="J31" s="15">
        <f t="shared" si="1"/>
        <v>1.0009955282949736</v>
      </c>
      <c r="K31" s="9">
        <f t="shared" si="21"/>
        <v>4834.3899855338959</v>
      </c>
      <c r="L31" s="27">
        <f t="shared" si="22"/>
        <v>0.61396215054372205</v>
      </c>
      <c r="M31" s="27">
        <f t="shared" si="23"/>
        <v>0.61367192678638516</v>
      </c>
      <c r="N31" s="3">
        <v>185</v>
      </c>
      <c r="O31" s="3">
        <v>290</v>
      </c>
      <c r="P31" s="7">
        <f t="shared" si="24"/>
        <v>1.5675675675675675</v>
      </c>
      <c r="Q31" s="3">
        <f t="shared" si="18"/>
        <v>3</v>
      </c>
      <c r="R31" s="7">
        <f t="shared" si="2"/>
        <v>0.15675675675675677</v>
      </c>
      <c r="S31" s="15">
        <f t="shared" si="8"/>
        <v>1.03</v>
      </c>
      <c r="T31" s="15">
        <f t="shared" si="9"/>
        <v>2.9558802241544429E-2</v>
      </c>
      <c r="U31" s="11">
        <f t="shared" si="3"/>
        <v>4829.5820000000003</v>
      </c>
      <c r="V31" s="15">
        <f t="shared" si="10"/>
        <v>1.0046442934279654</v>
      </c>
      <c r="W31" s="5">
        <f t="shared" si="25"/>
        <v>4852.0119959424201</v>
      </c>
      <c r="X31" s="27">
        <f t="shared" si="26"/>
        <v>0.61396215054372205</v>
      </c>
      <c r="Y31" s="27">
        <f t="shared" si="27"/>
        <v>0.61260938589894787</v>
      </c>
    </row>
    <row r="32" spans="1:26">
      <c r="A32" s="3">
        <v>83</v>
      </c>
      <c r="B32" s="3">
        <f t="shared" si="12"/>
        <v>0.1</v>
      </c>
      <c r="C32" s="3">
        <f t="shared" si="13"/>
        <v>365</v>
      </c>
      <c r="D32" s="22">
        <f t="shared" si="14"/>
        <v>1</v>
      </c>
      <c r="E32" s="5">
        <f t="shared" si="15"/>
        <v>1</v>
      </c>
      <c r="F32" s="7">
        <f t="shared" si="0"/>
        <v>0.1</v>
      </c>
      <c r="G32" s="5">
        <v>1.01</v>
      </c>
      <c r="H32" s="15">
        <f t="shared" si="5"/>
        <v>9.950330853168092E-3</v>
      </c>
      <c r="I32" s="11">
        <v>5556.4839999999995</v>
      </c>
      <c r="J32" s="15">
        <f t="shared" si="1"/>
        <v>1.0009955282949736</v>
      </c>
      <c r="K32" s="9">
        <f t="shared" si="21"/>
        <v>5562.0156370425675</v>
      </c>
      <c r="L32" s="27">
        <f t="shared" si="22"/>
        <v>0.57984744188270421</v>
      </c>
      <c r="M32" s="27">
        <f t="shared" si="23"/>
        <v>0.57953939825838596</v>
      </c>
      <c r="N32" s="3">
        <v>185</v>
      </c>
      <c r="O32" s="3">
        <v>290</v>
      </c>
      <c r="P32" s="7">
        <f t="shared" si="24"/>
        <v>1.5675675675675675</v>
      </c>
      <c r="Q32" s="3">
        <f t="shared" si="18"/>
        <v>3</v>
      </c>
      <c r="R32" s="7">
        <f t="shared" si="2"/>
        <v>0.15675675675675677</v>
      </c>
      <c r="S32" s="15">
        <f t="shared" si="8"/>
        <v>1.03</v>
      </c>
      <c r="T32" s="15">
        <f t="shared" si="9"/>
        <v>2.9558802241544429E-2</v>
      </c>
      <c r="U32" s="11">
        <f t="shared" si="3"/>
        <v>5556.4839999999995</v>
      </c>
      <c r="V32" s="15">
        <f t="shared" si="10"/>
        <v>1.0046442934279654</v>
      </c>
      <c r="W32" s="5">
        <f t="shared" si="25"/>
        <v>5582.2899421237944</v>
      </c>
      <c r="X32" s="27">
        <f t="shared" si="26"/>
        <v>0.57984744188270421</v>
      </c>
      <c r="Y32" s="27">
        <f t="shared" si="27"/>
        <v>0.57841175376540455</v>
      </c>
    </row>
    <row r="33" spans="1:25">
      <c r="A33" s="3">
        <v>84</v>
      </c>
      <c r="B33" s="3">
        <f t="shared" si="12"/>
        <v>0.1</v>
      </c>
      <c r="C33" s="3">
        <f t="shared" si="13"/>
        <v>365</v>
      </c>
      <c r="D33" s="22">
        <f t="shared" si="14"/>
        <v>1</v>
      </c>
      <c r="E33" s="5">
        <f t="shared" si="15"/>
        <v>1</v>
      </c>
      <c r="F33" s="7">
        <f t="shared" si="0"/>
        <v>0.1</v>
      </c>
      <c r="G33" s="5">
        <v>1.01</v>
      </c>
      <c r="H33" s="15">
        <f t="shared" si="5"/>
        <v>9.950330853168092E-3</v>
      </c>
      <c r="I33" s="11">
        <v>6241.9369999999999</v>
      </c>
      <c r="J33" s="15">
        <f t="shared" si="1"/>
        <v>1.0009955282949736</v>
      </c>
      <c r="K33" s="9">
        <f t="shared" si="21"/>
        <v>6248.1510248989425</v>
      </c>
      <c r="L33" s="28">
        <f t="shared" si="22"/>
        <v>0.54365372986427418</v>
      </c>
      <c r="M33" s="28">
        <f t="shared" si="23"/>
        <v>0.54332890140641144</v>
      </c>
      <c r="N33" s="3">
        <v>185</v>
      </c>
      <c r="O33" s="3">
        <v>290</v>
      </c>
      <c r="P33" s="7">
        <f t="shared" si="24"/>
        <v>1.5675675675675675</v>
      </c>
      <c r="Q33" s="3">
        <f t="shared" si="18"/>
        <v>3</v>
      </c>
      <c r="R33" s="7">
        <f t="shared" si="2"/>
        <v>0.15675675675675677</v>
      </c>
      <c r="S33" s="15">
        <f t="shared" si="8"/>
        <v>1.03</v>
      </c>
      <c r="T33" s="15">
        <f t="shared" si="9"/>
        <v>2.9558802241544429E-2</v>
      </c>
      <c r="U33" s="11">
        <f t="shared" si="3"/>
        <v>6241.9369999999999</v>
      </c>
      <c r="V33" s="15">
        <f t="shared" si="10"/>
        <v>1.0046442934279654</v>
      </c>
      <c r="W33" s="5">
        <f t="shared" si="25"/>
        <v>6270.9263869868737</v>
      </c>
      <c r="X33" s="28">
        <f t="shared" si="26"/>
        <v>0.54365372986427418</v>
      </c>
      <c r="Y33" s="28">
        <f t="shared" si="27"/>
        <v>0.54213997847309625</v>
      </c>
    </row>
    <row r="34" spans="1:25">
      <c r="M34" s="21">
        <f>L33-M33</f>
        <v>3.2482845786274694E-4</v>
      </c>
      <c r="Y34" s="20">
        <f>X33-Y33</f>
        <v>1.513751391177931E-3</v>
      </c>
    </row>
  </sheetData>
  <mergeCells count="12">
    <mergeCell ref="G1:M1"/>
    <mergeCell ref="N1:T1"/>
    <mergeCell ref="U1:Y1"/>
    <mergeCell ref="U2:W2"/>
    <mergeCell ref="X2:Y2"/>
    <mergeCell ref="R2:T2"/>
    <mergeCell ref="C2:F2"/>
    <mergeCell ref="I2:K2"/>
    <mergeCell ref="L2:M2"/>
    <mergeCell ref="N2:O2"/>
    <mergeCell ref="P2:Q2"/>
    <mergeCell ref="G2:H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522EA-193C-CD4D-876E-456D9DB29385}">
  <dimension ref="A1:AA29"/>
  <sheetViews>
    <sheetView workbookViewId="0">
      <selection activeCell="B4" sqref="B4"/>
    </sheetView>
  </sheetViews>
  <sheetFormatPr defaultColWidth="10.83203125" defaultRowHeight="15.5"/>
  <cols>
    <col min="1" max="1" width="10.83203125" style="3"/>
    <col min="2" max="5" width="6.83203125" style="3" customWidth="1"/>
    <col min="6" max="6" width="6.83203125" style="5" customWidth="1"/>
    <col min="7" max="7" width="9.83203125" style="7" customWidth="1"/>
    <col min="8" max="9" width="9.83203125" style="5" customWidth="1"/>
    <col min="10" max="10" width="9.83203125" style="11" customWidth="1"/>
    <col min="11" max="11" width="9.83203125" style="15" customWidth="1"/>
    <col min="12" max="12" width="9.83203125" style="9" customWidth="1"/>
    <col min="13" max="14" width="9.83203125" style="13" customWidth="1"/>
    <col min="15" max="16" width="9.83203125" style="3" customWidth="1"/>
    <col min="17" max="17" width="9.83203125" style="7" customWidth="1"/>
    <col min="18" max="18" width="9.83203125" style="3" customWidth="1"/>
    <col min="19" max="19" width="9.83203125" style="7" customWidth="1"/>
    <col min="20" max="20" width="9.83203125" style="5" customWidth="1"/>
    <col min="21" max="22" width="9.83203125" style="3" customWidth="1"/>
    <col min="23" max="23" width="9.83203125" style="15" customWidth="1"/>
    <col min="24" max="24" width="9.83203125" style="9" customWidth="1"/>
    <col min="25" max="26" width="9.83203125" style="13" customWidth="1"/>
    <col min="27" max="16384" width="10.83203125" style="3"/>
  </cols>
  <sheetData>
    <row r="1" spans="1:27">
      <c r="B1" s="18"/>
      <c r="H1" s="32" t="s">
        <v>21</v>
      </c>
      <c r="I1" s="32"/>
      <c r="J1" s="32"/>
      <c r="K1" s="32"/>
      <c r="L1" s="32"/>
      <c r="M1" s="32"/>
      <c r="N1" s="32"/>
      <c r="O1" s="33" t="s">
        <v>7</v>
      </c>
      <c r="P1" s="34"/>
      <c r="Q1" s="34"/>
      <c r="R1" s="34"/>
      <c r="S1" s="34"/>
      <c r="T1" s="34"/>
      <c r="U1" s="34"/>
      <c r="V1" s="33" t="s">
        <v>8</v>
      </c>
      <c r="W1" s="34"/>
      <c r="X1" s="34"/>
      <c r="Y1" s="34"/>
      <c r="Z1" s="34"/>
    </row>
    <row r="2" spans="1:27" s="2" customFormat="1" ht="49" customHeight="1">
      <c r="C2" s="29" t="s">
        <v>27</v>
      </c>
      <c r="D2" s="30"/>
      <c r="E2" s="30"/>
      <c r="F2" s="30"/>
      <c r="G2" s="30"/>
      <c r="H2" s="29" t="s">
        <v>23</v>
      </c>
      <c r="I2" s="29"/>
      <c r="J2" s="31" t="s">
        <v>24</v>
      </c>
      <c r="K2" s="31"/>
      <c r="L2" s="30"/>
      <c r="M2" s="29" t="s">
        <v>9</v>
      </c>
      <c r="N2" s="29"/>
      <c r="O2" s="29" t="s">
        <v>22</v>
      </c>
      <c r="P2" s="30"/>
      <c r="Q2" s="29" t="s">
        <v>6</v>
      </c>
      <c r="R2" s="30"/>
      <c r="S2" s="29" t="s">
        <v>5</v>
      </c>
      <c r="T2" s="30"/>
      <c r="U2" s="30"/>
      <c r="V2" s="31" t="s">
        <v>24</v>
      </c>
      <c r="W2" s="31"/>
      <c r="X2" s="30"/>
      <c r="Y2" s="29" t="s">
        <v>9</v>
      </c>
      <c r="Z2" s="29"/>
    </row>
    <row r="3" spans="1:27" s="2" customFormat="1">
      <c r="A3" s="2" t="s">
        <v>1</v>
      </c>
      <c r="B3" s="2" t="s">
        <v>14</v>
      </c>
      <c r="C3" s="2" t="s">
        <v>2</v>
      </c>
      <c r="D3" s="2" t="s">
        <v>3</v>
      </c>
      <c r="E3" s="2" t="s">
        <v>15</v>
      </c>
      <c r="F3" s="6" t="s">
        <v>13</v>
      </c>
      <c r="G3" s="8" t="s">
        <v>12</v>
      </c>
      <c r="H3" s="6" t="s">
        <v>19</v>
      </c>
      <c r="I3" s="16" t="s">
        <v>16</v>
      </c>
      <c r="J3" s="12" t="s">
        <v>0</v>
      </c>
      <c r="K3" s="16" t="s">
        <v>18</v>
      </c>
      <c r="L3" s="10" t="s">
        <v>17</v>
      </c>
      <c r="M3" s="26" t="s">
        <v>0</v>
      </c>
      <c r="N3" s="26" t="s">
        <v>17</v>
      </c>
      <c r="O3" s="2" t="s">
        <v>0</v>
      </c>
      <c r="P3" s="2" t="s">
        <v>4</v>
      </c>
      <c r="Q3" s="8" t="s">
        <v>12</v>
      </c>
      <c r="R3" s="2" t="s">
        <v>19</v>
      </c>
      <c r="S3" s="8" t="s">
        <v>12</v>
      </c>
      <c r="T3" s="16" t="s">
        <v>19</v>
      </c>
      <c r="U3" s="16" t="s">
        <v>16</v>
      </c>
      <c r="V3" s="2" t="s">
        <v>0</v>
      </c>
      <c r="W3" s="17" t="s">
        <v>18</v>
      </c>
      <c r="X3" s="10" t="s">
        <v>17</v>
      </c>
      <c r="Y3" s="26" t="s">
        <v>0</v>
      </c>
      <c r="Z3" s="26" t="s">
        <v>17</v>
      </c>
    </row>
    <row r="4" spans="1:27">
      <c r="A4" s="3">
        <v>40</v>
      </c>
      <c r="B4" s="19">
        <v>0.1</v>
      </c>
      <c r="C4" s="3">
        <v>250</v>
      </c>
      <c r="D4" s="3">
        <v>8</v>
      </c>
      <c r="E4" s="3">
        <f>(24/8)*(7/5)</f>
        <v>4.1999999999999993</v>
      </c>
      <c r="F4" s="5">
        <f t="shared" ref="F4:F9" si="0">(C4/365)*(D4/24)*E4</f>
        <v>0.95890410958904093</v>
      </c>
      <c r="G4" s="7">
        <f>B4*F4</f>
        <v>9.5890410958904104E-2</v>
      </c>
      <c r="H4" s="5">
        <v>1.01</v>
      </c>
      <c r="I4" s="15">
        <f>LN(H4)</f>
        <v>9.950330853168092E-3</v>
      </c>
      <c r="J4" s="11">
        <v>106.096</v>
      </c>
      <c r="K4" s="15">
        <f t="shared" ref="K4:K28" si="1">EXP(I4*G4)</f>
        <v>1.0009545966523188</v>
      </c>
      <c r="L4" s="9">
        <f>J4*K4</f>
        <v>106.19727888642441</v>
      </c>
      <c r="M4" s="27">
        <f>(1-J4/100000)</f>
        <v>0.99893904</v>
      </c>
      <c r="N4" s="27">
        <f>(1-L4/100000)</f>
        <v>0.99893802721113578</v>
      </c>
      <c r="O4" s="3">
        <v>185</v>
      </c>
      <c r="P4" s="3">
        <v>690</v>
      </c>
      <c r="Q4" s="7">
        <f>P4/O4</f>
        <v>3.7297297297297298</v>
      </c>
      <c r="R4" s="3">
        <v>3</v>
      </c>
      <c r="S4" s="7">
        <f t="shared" ref="S4:S28" si="2">G4*Q4</f>
        <v>0.35764531654942611</v>
      </c>
      <c r="T4" s="5">
        <f>1+R4*(H4-1)</f>
        <v>1.03</v>
      </c>
      <c r="U4" s="15">
        <f>LN(T4)</f>
        <v>2.9558802241544429E-2</v>
      </c>
      <c r="V4" s="11">
        <f t="shared" ref="V4:V9" si="3">J4</f>
        <v>106.096</v>
      </c>
      <c r="W4" s="15">
        <f>EXP(U4*S4)</f>
        <v>1.0106276436319721</v>
      </c>
      <c r="X4" s="9">
        <f>V4*W4</f>
        <v>107.22355047877771</v>
      </c>
      <c r="Y4" s="27">
        <f>1-(V4/100000)</f>
        <v>0.99893904</v>
      </c>
      <c r="Z4" s="27">
        <f>1-(X4/100000)</f>
        <v>0.99892776449521226</v>
      </c>
    </row>
    <row r="5" spans="1:27">
      <c r="A5" s="3">
        <v>41</v>
      </c>
      <c r="B5" s="3">
        <f>B4</f>
        <v>0.1</v>
      </c>
      <c r="C5" s="3">
        <f t="shared" ref="C5:D9" si="4">C4</f>
        <v>250</v>
      </c>
      <c r="D5" s="3">
        <f t="shared" si="4"/>
        <v>8</v>
      </c>
      <c r="E5" s="3">
        <f>E$4</f>
        <v>4.1999999999999993</v>
      </c>
      <c r="F5" s="5">
        <f t="shared" si="0"/>
        <v>0.95890410958904093</v>
      </c>
      <c r="G5" s="7">
        <f t="shared" ref="G5:G9" si="5">B5*F5</f>
        <v>9.5890410958904104E-2</v>
      </c>
      <c r="H5" s="5">
        <v>1.01</v>
      </c>
      <c r="I5" s="15">
        <f t="shared" ref="I5:I28" si="6">LN(H5)</f>
        <v>9.950330853168092E-3</v>
      </c>
      <c r="J5" s="11">
        <v>122.447</v>
      </c>
      <c r="K5" s="15">
        <f t="shared" si="1"/>
        <v>1.0009545966523188</v>
      </c>
      <c r="L5" s="9">
        <f t="shared" ref="L5:L9" si="7">J5*K5</f>
        <v>122.56388749628648</v>
      </c>
      <c r="M5" s="27">
        <f>(1-J5/100000)*M4</f>
        <v>0.99771586911369115</v>
      </c>
      <c r="N5" s="27">
        <f>(1-L5/100000)*N4</f>
        <v>0.99771368993130716</v>
      </c>
      <c r="O5" s="3">
        <v>185</v>
      </c>
      <c r="P5" s="3">
        <v>690</v>
      </c>
      <c r="Q5" s="7">
        <f t="shared" ref="Q5:Q9" si="8">P5/O5</f>
        <v>3.7297297297297298</v>
      </c>
      <c r="R5" s="3">
        <f>R4</f>
        <v>3</v>
      </c>
      <c r="S5" s="7">
        <f t="shared" si="2"/>
        <v>0.35764531654942611</v>
      </c>
      <c r="T5" s="5">
        <f t="shared" ref="T5:T28" si="9">1+R5*(H5-1)</f>
        <v>1.03</v>
      </c>
      <c r="U5" s="15">
        <f t="shared" ref="U5:U28" si="10">LN(T5)</f>
        <v>2.9558802241544429E-2</v>
      </c>
      <c r="V5" s="11">
        <f t="shared" si="3"/>
        <v>122.447</v>
      </c>
      <c r="W5" s="15">
        <f t="shared" ref="W5:W28" si="11">EXP(U5*S5)</f>
        <v>1.0106276436319721</v>
      </c>
      <c r="X5" s="9">
        <f t="shared" ref="X5:X9" si="12">V5*W5</f>
        <v>123.74832307980409</v>
      </c>
      <c r="Y5" s="27">
        <f>(1-(V5/100000))*Y4</f>
        <v>0.99771586911369115</v>
      </c>
      <c r="Z5" s="27">
        <f>(1-(X5/100000))*Z4</f>
        <v>0.99769160813787083</v>
      </c>
    </row>
    <row r="6" spans="1:27">
      <c r="A6" s="3">
        <v>42</v>
      </c>
      <c r="B6" s="3">
        <f t="shared" ref="B6:D21" si="13">B5</f>
        <v>0.1</v>
      </c>
      <c r="C6" s="3">
        <f t="shared" si="4"/>
        <v>250</v>
      </c>
      <c r="D6" s="3">
        <f t="shared" si="4"/>
        <v>8</v>
      </c>
      <c r="E6" s="3">
        <f t="shared" ref="E6:E28" si="14">E$4</f>
        <v>4.1999999999999993</v>
      </c>
      <c r="F6" s="5">
        <f t="shared" si="0"/>
        <v>0.95890410958904093</v>
      </c>
      <c r="G6" s="7">
        <f t="shared" si="5"/>
        <v>9.5890410958904104E-2</v>
      </c>
      <c r="H6" s="5">
        <v>1.01</v>
      </c>
      <c r="I6" s="15">
        <f t="shared" si="6"/>
        <v>9.950330853168092E-3</v>
      </c>
      <c r="J6" s="11">
        <v>134.416</v>
      </c>
      <c r="K6" s="15">
        <f t="shared" si="1"/>
        <v>1.0009545966523188</v>
      </c>
      <c r="L6" s="9">
        <f t="shared" si="7"/>
        <v>134.54431306361809</v>
      </c>
      <c r="M6" s="27">
        <f t="shared" ref="M6:M9" si="15">(1-J6/100000)*M5</f>
        <v>0.99637477935106322</v>
      </c>
      <c r="N6" s="27">
        <f t="shared" ref="N6:N9" si="16">(1-L6/100000)*N5</f>
        <v>0.9963713229008474</v>
      </c>
      <c r="O6" s="3">
        <v>185</v>
      </c>
      <c r="P6" s="3">
        <v>690</v>
      </c>
      <c r="Q6" s="7">
        <f t="shared" si="8"/>
        <v>3.7297297297297298</v>
      </c>
      <c r="R6" s="3">
        <f t="shared" ref="R6:R28" si="17">R5</f>
        <v>3</v>
      </c>
      <c r="S6" s="7">
        <f t="shared" si="2"/>
        <v>0.35764531654942611</v>
      </c>
      <c r="T6" s="5">
        <f t="shared" si="9"/>
        <v>1.03</v>
      </c>
      <c r="U6" s="15">
        <f t="shared" si="10"/>
        <v>2.9558802241544429E-2</v>
      </c>
      <c r="V6" s="11">
        <f t="shared" si="3"/>
        <v>134.416</v>
      </c>
      <c r="W6" s="15">
        <f t="shared" si="11"/>
        <v>1.0106276436319721</v>
      </c>
      <c r="X6" s="9">
        <f t="shared" si="12"/>
        <v>135.84452534643515</v>
      </c>
      <c r="Y6" s="27">
        <f t="shared" ref="Y6:Y9" si="18">(1-(V6/100000))*Y5</f>
        <v>0.99637477935106322</v>
      </c>
      <c r="Z6" s="27">
        <f t="shared" ref="Z6:Z9" si="19">(1-(X6/100000))*Z5</f>
        <v>0.9963362987083747</v>
      </c>
    </row>
    <row r="7" spans="1:27">
      <c r="A7" s="3">
        <v>43</v>
      </c>
      <c r="B7" s="3">
        <f t="shared" si="13"/>
        <v>0.1</v>
      </c>
      <c r="C7" s="3">
        <f t="shared" si="4"/>
        <v>250</v>
      </c>
      <c r="D7" s="3">
        <f t="shared" si="4"/>
        <v>8</v>
      </c>
      <c r="E7" s="3">
        <f t="shared" si="14"/>
        <v>4.1999999999999993</v>
      </c>
      <c r="F7" s="5">
        <f t="shared" si="0"/>
        <v>0.95890410958904093</v>
      </c>
      <c r="G7" s="7">
        <f t="shared" si="5"/>
        <v>9.5890410958904104E-2</v>
      </c>
      <c r="H7" s="5">
        <v>1.01</v>
      </c>
      <c r="I7" s="15">
        <f t="shared" si="6"/>
        <v>9.950330853168092E-3</v>
      </c>
      <c r="J7" s="11">
        <v>149.505</v>
      </c>
      <c r="K7" s="15">
        <f t="shared" si="1"/>
        <v>1.0009545966523188</v>
      </c>
      <c r="L7" s="9">
        <f t="shared" si="7"/>
        <v>149.64771697250492</v>
      </c>
      <c r="M7" s="27">
        <f t="shared" si="15"/>
        <v>0.9948851492371944</v>
      </c>
      <c r="N7" s="27">
        <f t="shared" si="16"/>
        <v>0.99488027596355755</v>
      </c>
      <c r="O7" s="3">
        <v>185</v>
      </c>
      <c r="P7" s="3">
        <v>690</v>
      </c>
      <c r="Q7" s="7">
        <f t="shared" si="8"/>
        <v>3.7297297297297298</v>
      </c>
      <c r="R7" s="3">
        <f t="shared" si="17"/>
        <v>3</v>
      </c>
      <c r="S7" s="7">
        <f t="shared" si="2"/>
        <v>0.35764531654942611</v>
      </c>
      <c r="T7" s="5">
        <f t="shared" si="9"/>
        <v>1.03</v>
      </c>
      <c r="U7" s="15">
        <f t="shared" si="10"/>
        <v>2.9558802241544429E-2</v>
      </c>
      <c r="V7" s="11">
        <f t="shared" si="3"/>
        <v>149.505</v>
      </c>
      <c r="W7" s="15">
        <f t="shared" si="11"/>
        <v>1.0106276436319721</v>
      </c>
      <c r="X7" s="9">
        <f t="shared" si="12"/>
        <v>151.09388586119798</v>
      </c>
      <c r="Y7" s="27">
        <f t="shared" si="18"/>
        <v>0.9948851492371944</v>
      </c>
      <c r="Z7" s="27">
        <f t="shared" si="19"/>
        <v>0.99483089547841064</v>
      </c>
    </row>
    <row r="8" spans="1:27">
      <c r="A8" s="3">
        <v>44</v>
      </c>
      <c r="B8" s="3">
        <f t="shared" si="13"/>
        <v>0.1</v>
      </c>
      <c r="C8" s="3">
        <f t="shared" si="4"/>
        <v>250</v>
      </c>
      <c r="D8" s="3">
        <f t="shared" si="4"/>
        <v>8</v>
      </c>
      <c r="E8" s="3">
        <f t="shared" si="14"/>
        <v>4.1999999999999993</v>
      </c>
      <c r="F8" s="5">
        <f t="shared" si="0"/>
        <v>0.95890410958904093</v>
      </c>
      <c r="G8" s="7">
        <f t="shared" si="5"/>
        <v>9.5890410958904104E-2</v>
      </c>
      <c r="H8" s="5">
        <v>1.01</v>
      </c>
      <c r="I8" s="15">
        <f t="shared" si="6"/>
        <v>9.950330853168092E-3</v>
      </c>
      <c r="J8" s="11">
        <v>160.37899999999999</v>
      </c>
      <c r="K8" s="15">
        <f t="shared" si="1"/>
        <v>1.0009545966523188</v>
      </c>
      <c r="L8" s="9">
        <f t="shared" si="7"/>
        <v>160.53209725650223</v>
      </c>
      <c r="M8" s="27">
        <f t="shared" si="15"/>
        <v>0.99328956238369925</v>
      </c>
      <c r="N8" s="27">
        <f t="shared" si="16"/>
        <v>0.993283173791362</v>
      </c>
      <c r="O8" s="3">
        <v>185</v>
      </c>
      <c r="P8" s="3">
        <v>690</v>
      </c>
      <c r="Q8" s="7">
        <f t="shared" si="8"/>
        <v>3.7297297297297298</v>
      </c>
      <c r="R8" s="3">
        <f t="shared" si="17"/>
        <v>3</v>
      </c>
      <c r="S8" s="7">
        <f t="shared" si="2"/>
        <v>0.35764531654942611</v>
      </c>
      <c r="T8" s="5">
        <f t="shared" si="9"/>
        <v>1.03</v>
      </c>
      <c r="U8" s="15">
        <f t="shared" si="10"/>
        <v>2.9558802241544429E-2</v>
      </c>
      <c r="V8" s="11">
        <f t="shared" si="3"/>
        <v>160.37899999999999</v>
      </c>
      <c r="W8" s="15">
        <f t="shared" si="11"/>
        <v>1.0106276436319721</v>
      </c>
      <c r="X8" s="9">
        <f t="shared" si="12"/>
        <v>162.08345085805203</v>
      </c>
      <c r="Y8" s="27">
        <f t="shared" si="18"/>
        <v>0.99328956238369925</v>
      </c>
      <c r="Z8" s="27">
        <f t="shared" si="19"/>
        <v>0.99321843923281716</v>
      </c>
    </row>
    <row r="9" spans="1:27">
      <c r="A9" s="3">
        <v>45</v>
      </c>
      <c r="B9" s="3">
        <f t="shared" si="13"/>
        <v>0.1</v>
      </c>
      <c r="C9" s="3">
        <f t="shared" si="4"/>
        <v>250</v>
      </c>
      <c r="D9" s="3">
        <f t="shared" si="4"/>
        <v>8</v>
      </c>
      <c r="E9" s="3">
        <f t="shared" si="14"/>
        <v>4.1999999999999993</v>
      </c>
      <c r="F9" s="5">
        <f t="shared" si="0"/>
        <v>0.95890410958904093</v>
      </c>
      <c r="G9" s="7">
        <f t="shared" si="5"/>
        <v>9.5890410958904104E-2</v>
      </c>
      <c r="H9" s="5">
        <v>1.01</v>
      </c>
      <c r="I9" s="15">
        <f t="shared" si="6"/>
        <v>9.950330853168092E-3</v>
      </c>
      <c r="J9" s="11">
        <v>169.96700000000001</v>
      </c>
      <c r="K9" s="15">
        <f t="shared" si="1"/>
        <v>1.0009545966523188</v>
      </c>
      <c r="L9" s="9">
        <f t="shared" si="7"/>
        <v>170.12924992920469</v>
      </c>
      <c r="M9" s="27">
        <f t="shared" si="15"/>
        <v>0.99160129791320251</v>
      </c>
      <c r="N9" s="27">
        <f t="shared" si="16"/>
        <v>0.99159330857811767</v>
      </c>
      <c r="O9" s="3">
        <v>185</v>
      </c>
      <c r="P9" s="3">
        <v>690</v>
      </c>
      <c r="Q9" s="7">
        <f t="shared" si="8"/>
        <v>3.7297297297297298</v>
      </c>
      <c r="R9" s="3">
        <f t="shared" si="17"/>
        <v>3</v>
      </c>
      <c r="S9" s="7">
        <f t="shared" si="2"/>
        <v>0.35764531654942611</v>
      </c>
      <c r="T9" s="5">
        <f t="shared" si="9"/>
        <v>1.03</v>
      </c>
      <c r="U9" s="15">
        <f t="shared" si="10"/>
        <v>2.9558802241544429E-2</v>
      </c>
      <c r="V9" s="11">
        <f t="shared" si="3"/>
        <v>169.96700000000001</v>
      </c>
      <c r="W9" s="15">
        <f t="shared" si="11"/>
        <v>1.0106276436319721</v>
      </c>
      <c r="X9" s="9">
        <f t="shared" si="12"/>
        <v>171.77334870519542</v>
      </c>
      <c r="Y9" s="27">
        <f t="shared" si="18"/>
        <v>0.99160129791320251</v>
      </c>
      <c r="Z9" s="27">
        <f t="shared" si="19"/>
        <v>0.99151235465978949</v>
      </c>
    </row>
    <row r="10" spans="1:27">
      <c r="A10" s="3">
        <v>46</v>
      </c>
      <c r="B10" s="3">
        <f t="shared" si="13"/>
        <v>0.1</v>
      </c>
      <c r="C10" s="3">
        <f t="shared" si="13"/>
        <v>250</v>
      </c>
      <c r="D10" s="3">
        <f t="shared" si="13"/>
        <v>8</v>
      </c>
      <c r="E10" s="3">
        <f t="shared" si="14"/>
        <v>4.1999999999999993</v>
      </c>
      <c r="F10" s="5">
        <f t="shared" ref="F10:F28" si="20">(C10/365)*(D10/24)*E10</f>
        <v>0.95890410958904093</v>
      </c>
      <c r="G10" s="7">
        <f t="shared" ref="G10:G28" si="21">B10*F10</f>
        <v>9.5890410958904104E-2</v>
      </c>
      <c r="H10" s="5">
        <v>1.01</v>
      </c>
      <c r="I10" s="15">
        <f t="shared" si="6"/>
        <v>9.950330853168092E-3</v>
      </c>
      <c r="J10" s="11">
        <v>196.851</v>
      </c>
      <c r="K10" s="15">
        <f t="shared" si="1"/>
        <v>1.0009545966523188</v>
      </c>
      <c r="L10" s="9">
        <f t="shared" ref="L10:L28" si="22">J10*K10</f>
        <v>197.0389133056056</v>
      </c>
      <c r="M10" s="27">
        <f t="shared" ref="M10:M28" si="23">(1-J10/100000)*M9</f>
        <v>0.98964932084224744</v>
      </c>
      <c r="N10" s="27">
        <f t="shared" ref="N10:N28" si="24">(1-L10/100000)*N9</f>
        <v>0.98963948389848433</v>
      </c>
      <c r="O10" s="3">
        <v>185</v>
      </c>
      <c r="P10" s="3">
        <v>690</v>
      </c>
      <c r="Q10" s="7">
        <f t="shared" ref="Q10:Q28" si="25">P10/O10</f>
        <v>3.7297297297297298</v>
      </c>
      <c r="R10" s="3">
        <f t="shared" si="17"/>
        <v>3</v>
      </c>
      <c r="S10" s="7">
        <f t="shared" si="2"/>
        <v>0.35764531654942611</v>
      </c>
      <c r="T10" s="5">
        <f t="shared" si="9"/>
        <v>1.03</v>
      </c>
      <c r="U10" s="15">
        <f t="shared" si="10"/>
        <v>2.9558802241544429E-2</v>
      </c>
      <c r="V10" s="11">
        <f t="shared" ref="V10:V28" si="26">J10</f>
        <v>196.851</v>
      </c>
      <c r="W10" s="15">
        <f t="shared" si="11"/>
        <v>1.0106276436319721</v>
      </c>
      <c r="X10" s="9">
        <f t="shared" ref="X10:X28" si="27">V10*W10</f>
        <v>198.94306227659735</v>
      </c>
      <c r="Y10" s="27">
        <f t="shared" ref="Y10:Y28" si="28">(1-(V10/100000))*Y9</f>
        <v>0.98964932084224744</v>
      </c>
      <c r="Z10" s="27">
        <f t="shared" ref="Z10:Z28" si="29">(1-(X10/100000))*Z9</f>
        <v>0.98953980961857846</v>
      </c>
      <c r="AA10" s="4"/>
    </row>
    <row r="11" spans="1:27">
      <c r="A11" s="3">
        <v>47</v>
      </c>
      <c r="B11" s="3">
        <f t="shared" si="13"/>
        <v>0.1</v>
      </c>
      <c r="C11" s="3">
        <f t="shared" si="13"/>
        <v>250</v>
      </c>
      <c r="D11" s="3">
        <f t="shared" si="13"/>
        <v>8</v>
      </c>
      <c r="E11" s="3">
        <f t="shared" si="14"/>
        <v>4.1999999999999993</v>
      </c>
      <c r="F11" s="5">
        <f t="shared" si="20"/>
        <v>0.95890410958904093</v>
      </c>
      <c r="G11" s="7">
        <f t="shared" si="21"/>
        <v>9.5890410958904104E-2</v>
      </c>
      <c r="H11" s="5">
        <v>1.01</v>
      </c>
      <c r="I11" s="15">
        <f t="shared" si="6"/>
        <v>9.950330853168092E-3</v>
      </c>
      <c r="J11" s="11">
        <v>215.95100000000002</v>
      </c>
      <c r="K11" s="15">
        <f t="shared" si="1"/>
        <v>1.0009545966523188</v>
      </c>
      <c r="L11" s="9">
        <f t="shared" si="22"/>
        <v>216.15714610166492</v>
      </c>
      <c r="M11" s="27">
        <f t="shared" si="23"/>
        <v>0.98751216323739532</v>
      </c>
      <c r="N11" s="27">
        <f t="shared" si="24"/>
        <v>0.98750030743339412</v>
      </c>
      <c r="O11" s="3">
        <v>185</v>
      </c>
      <c r="P11" s="3">
        <v>690</v>
      </c>
      <c r="Q11" s="7">
        <f t="shared" si="25"/>
        <v>3.7297297297297298</v>
      </c>
      <c r="R11" s="3">
        <f t="shared" si="17"/>
        <v>3</v>
      </c>
      <c r="S11" s="7">
        <f t="shared" si="2"/>
        <v>0.35764531654942611</v>
      </c>
      <c r="T11" s="5">
        <f t="shared" si="9"/>
        <v>1.03</v>
      </c>
      <c r="U11" s="15">
        <f t="shared" si="10"/>
        <v>2.9558802241544429E-2</v>
      </c>
      <c r="V11" s="11">
        <f t="shared" si="26"/>
        <v>215.95100000000002</v>
      </c>
      <c r="W11" s="15">
        <f t="shared" si="11"/>
        <v>1.0106276436319721</v>
      </c>
      <c r="X11" s="9">
        <f t="shared" si="27"/>
        <v>218.24605026996804</v>
      </c>
      <c r="Y11" s="27">
        <f t="shared" si="28"/>
        <v>0.98751216323739532</v>
      </c>
      <c r="Z11" s="27">
        <f t="shared" si="29"/>
        <v>0.98738017806823697</v>
      </c>
    </row>
    <row r="12" spans="1:27">
      <c r="A12" s="3">
        <v>48</v>
      </c>
      <c r="B12" s="3">
        <f t="shared" si="13"/>
        <v>0.1</v>
      </c>
      <c r="C12" s="3">
        <f t="shared" si="13"/>
        <v>250</v>
      </c>
      <c r="D12" s="3">
        <f t="shared" si="13"/>
        <v>8</v>
      </c>
      <c r="E12" s="3">
        <f t="shared" si="14"/>
        <v>4.1999999999999993</v>
      </c>
      <c r="F12" s="5">
        <f t="shared" si="20"/>
        <v>0.95890410958904093</v>
      </c>
      <c r="G12" s="7">
        <f t="shared" si="21"/>
        <v>9.5890410958904104E-2</v>
      </c>
      <c r="H12" s="5">
        <v>1.01</v>
      </c>
      <c r="I12" s="15">
        <f t="shared" si="6"/>
        <v>9.950330853168092E-3</v>
      </c>
      <c r="J12" s="11">
        <v>237.18299999999999</v>
      </c>
      <c r="K12" s="15">
        <f t="shared" si="1"/>
        <v>1.0009545966523188</v>
      </c>
      <c r="L12" s="9">
        <f t="shared" si="22"/>
        <v>237.40941409778691</v>
      </c>
      <c r="M12" s="27">
        <f t="shared" si="23"/>
        <v>0.98516995226326398</v>
      </c>
      <c r="N12" s="27">
        <f t="shared" si="24"/>
        <v>0.9851558887393026</v>
      </c>
      <c r="O12" s="3">
        <v>185</v>
      </c>
      <c r="P12" s="3">
        <v>690</v>
      </c>
      <c r="Q12" s="7">
        <f t="shared" si="25"/>
        <v>3.7297297297297298</v>
      </c>
      <c r="R12" s="3">
        <f t="shared" si="17"/>
        <v>3</v>
      </c>
      <c r="S12" s="7">
        <f t="shared" si="2"/>
        <v>0.35764531654942611</v>
      </c>
      <c r="T12" s="5">
        <f t="shared" si="9"/>
        <v>1.03</v>
      </c>
      <c r="U12" s="15">
        <f t="shared" si="10"/>
        <v>2.9558802241544429E-2</v>
      </c>
      <c r="V12" s="11">
        <f t="shared" si="26"/>
        <v>237.18299999999999</v>
      </c>
      <c r="W12" s="15">
        <f t="shared" si="11"/>
        <v>1.0106276436319721</v>
      </c>
      <c r="X12" s="9">
        <f t="shared" si="27"/>
        <v>239.70369639956203</v>
      </c>
      <c r="Y12" s="27">
        <f t="shared" si="28"/>
        <v>0.98516995226326398</v>
      </c>
      <c r="Z12" s="27">
        <f t="shared" si="29"/>
        <v>0.98501339128389087</v>
      </c>
    </row>
    <row r="13" spans="1:27">
      <c r="A13" s="3">
        <v>49</v>
      </c>
      <c r="B13" s="3">
        <f t="shared" si="13"/>
        <v>0.1</v>
      </c>
      <c r="C13" s="3">
        <f t="shared" si="13"/>
        <v>250</v>
      </c>
      <c r="D13" s="3">
        <f t="shared" si="13"/>
        <v>8</v>
      </c>
      <c r="E13" s="3">
        <f t="shared" si="14"/>
        <v>4.1999999999999993</v>
      </c>
      <c r="F13" s="5">
        <f t="shared" si="20"/>
        <v>0.95890410958904093</v>
      </c>
      <c r="G13" s="7">
        <f t="shared" si="21"/>
        <v>9.5890410958904104E-2</v>
      </c>
      <c r="H13" s="5">
        <v>1.01</v>
      </c>
      <c r="I13" s="15">
        <f t="shared" si="6"/>
        <v>9.950330853168092E-3</v>
      </c>
      <c r="J13" s="11">
        <v>263.798</v>
      </c>
      <c r="K13" s="15">
        <f t="shared" si="1"/>
        <v>1.0009545966523188</v>
      </c>
      <c r="L13" s="9">
        <f t="shared" si="22"/>
        <v>264.0498206876884</v>
      </c>
      <c r="M13" s="27">
        <f t="shared" si="23"/>
        <v>0.98257109363259254</v>
      </c>
      <c r="N13" s="27">
        <f t="shared" si="24"/>
        <v>0.98255458638159232</v>
      </c>
      <c r="O13" s="3">
        <v>185</v>
      </c>
      <c r="P13" s="3">
        <v>690</v>
      </c>
      <c r="Q13" s="7">
        <f t="shared" si="25"/>
        <v>3.7297297297297298</v>
      </c>
      <c r="R13" s="3">
        <f t="shared" si="17"/>
        <v>3</v>
      </c>
      <c r="S13" s="7">
        <f t="shared" si="2"/>
        <v>0.35764531654942611</v>
      </c>
      <c r="T13" s="5">
        <f t="shared" si="9"/>
        <v>1.03</v>
      </c>
      <c r="U13" s="15">
        <f t="shared" si="10"/>
        <v>2.9558802241544429E-2</v>
      </c>
      <c r="V13" s="11">
        <f t="shared" si="26"/>
        <v>263.798</v>
      </c>
      <c r="W13" s="15">
        <f t="shared" si="11"/>
        <v>1.0106276436319721</v>
      </c>
      <c r="X13" s="9">
        <f t="shared" si="27"/>
        <v>266.60155113482699</v>
      </c>
      <c r="Y13" s="27">
        <f t="shared" si="28"/>
        <v>0.98257109363259254</v>
      </c>
      <c r="Z13" s="27">
        <f t="shared" si="29"/>
        <v>0.98238733030384229</v>
      </c>
    </row>
    <row r="14" spans="1:27">
      <c r="A14" s="3">
        <v>50</v>
      </c>
      <c r="B14" s="3">
        <f t="shared" si="13"/>
        <v>0.1</v>
      </c>
      <c r="C14" s="3">
        <f t="shared" si="13"/>
        <v>250</v>
      </c>
      <c r="D14" s="3">
        <f t="shared" si="13"/>
        <v>8</v>
      </c>
      <c r="E14" s="3">
        <f t="shared" si="14"/>
        <v>4.1999999999999993</v>
      </c>
      <c r="F14" s="5">
        <f t="shared" si="20"/>
        <v>0.95890410958904093</v>
      </c>
      <c r="G14" s="7">
        <f t="shared" si="21"/>
        <v>9.5890410958904104E-2</v>
      </c>
      <c r="H14" s="5">
        <v>1.01</v>
      </c>
      <c r="I14" s="15">
        <f t="shared" si="6"/>
        <v>9.950330853168092E-3</v>
      </c>
      <c r="J14" s="11">
        <v>291.81200000000001</v>
      </c>
      <c r="K14" s="15">
        <f t="shared" si="1"/>
        <v>1.0009545966523188</v>
      </c>
      <c r="L14" s="9">
        <f t="shared" si="22"/>
        <v>292.09056275830648</v>
      </c>
      <c r="M14" s="27">
        <f t="shared" si="23"/>
        <v>0.97970383327284138</v>
      </c>
      <c r="N14" s="27">
        <f t="shared" si="24"/>
        <v>0.97968463716082277</v>
      </c>
      <c r="O14" s="3">
        <v>185</v>
      </c>
      <c r="P14" s="3">
        <v>690</v>
      </c>
      <c r="Q14" s="7">
        <f t="shared" si="25"/>
        <v>3.7297297297297298</v>
      </c>
      <c r="R14" s="3">
        <f t="shared" si="17"/>
        <v>3</v>
      </c>
      <c r="S14" s="7">
        <f t="shared" si="2"/>
        <v>0.35764531654942611</v>
      </c>
      <c r="T14" s="5">
        <f t="shared" si="9"/>
        <v>1.03</v>
      </c>
      <c r="U14" s="15">
        <f t="shared" si="10"/>
        <v>2.9558802241544429E-2</v>
      </c>
      <c r="V14" s="11">
        <f t="shared" si="26"/>
        <v>291.81200000000001</v>
      </c>
      <c r="W14" s="15">
        <f t="shared" si="11"/>
        <v>1.0106276436319721</v>
      </c>
      <c r="X14" s="9">
        <f t="shared" si="27"/>
        <v>294.91327394353306</v>
      </c>
      <c r="Y14" s="27">
        <f t="shared" si="28"/>
        <v>0.97970383327284138</v>
      </c>
      <c r="Z14" s="27">
        <f t="shared" si="29"/>
        <v>0.97949013966523679</v>
      </c>
    </row>
    <row r="15" spans="1:27">
      <c r="A15" s="3">
        <v>51</v>
      </c>
      <c r="B15" s="3">
        <f t="shared" si="13"/>
        <v>0.1</v>
      </c>
      <c r="C15" s="3">
        <f t="shared" si="13"/>
        <v>250</v>
      </c>
      <c r="D15" s="3">
        <f t="shared" si="13"/>
        <v>8</v>
      </c>
      <c r="E15" s="3">
        <f t="shared" si="14"/>
        <v>4.1999999999999993</v>
      </c>
      <c r="F15" s="5">
        <f t="shared" si="20"/>
        <v>0.95890410958904093</v>
      </c>
      <c r="G15" s="7">
        <f t="shared" si="21"/>
        <v>9.5890410958904104E-2</v>
      </c>
      <c r="H15" s="5">
        <v>1.01</v>
      </c>
      <c r="I15" s="15">
        <f t="shared" si="6"/>
        <v>9.950330853168092E-3</v>
      </c>
      <c r="J15" s="11">
        <v>311.64600000000002</v>
      </c>
      <c r="K15" s="15">
        <f t="shared" si="1"/>
        <v>1.0009545966523188</v>
      </c>
      <c r="L15" s="9">
        <f t="shared" si="22"/>
        <v>311.94349622830856</v>
      </c>
      <c r="M15" s="27">
        <f t="shared" si="23"/>
        <v>0.97665062546459991</v>
      </c>
      <c r="N15" s="27">
        <f t="shared" si="24"/>
        <v>0.97662857465165165</v>
      </c>
      <c r="O15" s="3">
        <v>185</v>
      </c>
      <c r="P15" s="3">
        <v>690</v>
      </c>
      <c r="Q15" s="7">
        <f t="shared" si="25"/>
        <v>3.7297297297297298</v>
      </c>
      <c r="R15" s="3">
        <f t="shared" si="17"/>
        <v>3</v>
      </c>
      <c r="S15" s="7">
        <f t="shared" si="2"/>
        <v>0.35764531654942611</v>
      </c>
      <c r="T15" s="5">
        <f t="shared" si="9"/>
        <v>1.03</v>
      </c>
      <c r="U15" s="15">
        <f t="shared" si="10"/>
        <v>2.9558802241544429E-2</v>
      </c>
      <c r="V15" s="11">
        <f t="shared" si="26"/>
        <v>311.64600000000002</v>
      </c>
      <c r="W15" s="15">
        <f t="shared" si="11"/>
        <v>1.0106276436319721</v>
      </c>
      <c r="X15" s="9">
        <f t="shared" si="27"/>
        <v>314.95806262732958</v>
      </c>
      <c r="Y15" s="27">
        <f t="shared" si="28"/>
        <v>0.97665062546459991</v>
      </c>
      <c r="Z15" s="27">
        <f t="shared" si="29"/>
        <v>0.97640515649772153</v>
      </c>
    </row>
    <row r="16" spans="1:27">
      <c r="A16" s="3">
        <v>52</v>
      </c>
      <c r="B16" s="3">
        <f t="shared" si="13"/>
        <v>0.1</v>
      </c>
      <c r="C16" s="3">
        <f t="shared" si="13"/>
        <v>250</v>
      </c>
      <c r="D16" s="3">
        <f t="shared" si="13"/>
        <v>8</v>
      </c>
      <c r="E16" s="3">
        <f t="shared" si="14"/>
        <v>4.1999999999999993</v>
      </c>
      <c r="F16" s="5">
        <f t="shared" si="20"/>
        <v>0.95890410958904093</v>
      </c>
      <c r="G16" s="7">
        <f t="shared" si="21"/>
        <v>9.5890410958904104E-2</v>
      </c>
      <c r="H16" s="5">
        <v>1.01</v>
      </c>
      <c r="I16" s="15">
        <f t="shared" si="6"/>
        <v>9.950330853168092E-3</v>
      </c>
      <c r="J16" s="11">
        <v>337.25100000000003</v>
      </c>
      <c r="K16" s="15">
        <f t="shared" si="1"/>
        <v>1.0009545966523188</v>
      </c>
      <c r="L16" s="9">
        <f t="shared" si="22"/>
        <v>337.57293867559122</v>
      </c>
      <c r="M16" s="27">
        <f t="shared" si="23"/>
        <v>0.97335686146371425</v>
      </c>
      <c r="N16" s="27">
        <f t="shared" si="24"/>
        <v>0.97333174087225449</v>
      </c>
      <c r="O16" s="3">
        <v>185</v>
      </c>
      <c r="P16" s="3">
        <v>690</v>
      </c>
      <c r="Q16" s="7">
        <f t="shared" si="25"/>
        <v>3.7297297297297298</v>
      </c>
      <c r="R16" s="3">
        <f t="shared" si="17"/>
        <v>3</v>
      </c>
      <c r="S16" s="7">
        <f t="shared" si="2"/>
        <v>0.35764531654942611</v>
      </c>
      <c r="T16" s="5">
        <f t="shared" si="9"/>
        <v>1.03</v>
      </c>
      <c r="U16" s="15">
        <f t="shared" si="10"/>
        <v>2.9558802241544429E-2</v>
      </c>
      <c r="V16" s="11">
        <f t="shared" si="26"/>
        <v>337.25100000000003</v>
      </c>
      <c r="W16" s="15">
        <f t="shared" si="11"/>
        <v>1.0106276436319721</v>
      </c>
      <c r="X16" s="9">
        <f t="shared" si="27"/>
        <v>340.83518344252627</v>
      </c>
      <c r="Y16" s="27">
        <f t="shared" si="28"/>
        <v>0.97335686146371425</v>
      </c>
      <c r="Z16" s="27">
        <f t="shared" si="29"/>
        <v>0.97307722419143028</v>
      </c>
    </row>
    <row r="17" spans="1:26">
      <c r="A17" s="3">
        <v>53</v>
      </c>
      <c r="B17" s="3">
        <f t="shared" si="13"/>
        <v>0.1</v>
      </c>
      <c r="C17" s="3">
        <f t="shared" si="13"/>
        <v>250</v>
      </c>
      <c r="D17" s="3">
        <f t="shared" si="13"/>
        <v>8</v>
      </c>
      <c r="E17" s="3">
        <f t="shared" si="14"/>
        <v>4.1999999999999993</v>
      </c>
      <c r="F17" s="5">
        <f t="shared" si="20"/>
        <v>0.95890410958904093</v>
      </c>
      <c r="G17" s="7">
        <f t="shared" si="21"/>
        <v>9.5890410958904104E-2</v>
      </c>
      <c r="H17" s="5">
        <v>1.01</v>
      </c>
      <c r="I17" s="15">
        <f t="shared" si="6"/>
        <v>9.950330853168092E-3</v>
      </c>
      <c r="J17" s="11">
        <v>378.24099999999999</v>
      </c>
      <c r="K17" s="15">
        <f t="shared" si="1"/>
        <v>1.0009545966523188</v>
      </c>
      <c r="L17" s="9">
        <f t="shared" si="22"/>
        <v>378.60206759236968</v>
      </c>
      <c r="M17" s="27">
        <f t="shared" si="23"/>
        <v>0.9696752267373453</v>
      </c>
      <c r="N17" s="27">
        <f t="shared" si="24"/>
        <v>0.96964668677677934</v>
      </c>
      <c r="O17" s="3">
        <v>185</v>
      </c>
      <c r="P17" s="3">
        <v>690</v>
      </c>
      <c r="Q17" s="7">
        <f t="shared" si="25"/>
        <v>3.7297297297297298</v>
      </c>
      <c r="R17" s="3">
        <f t="shared" si="17"/>
        <v>3</v>
      </c>
      <c r="S17" s="7">
        <f t="shared" si="2"/>
        <v>0.35764531654942611</v>
      </c>
      <c r="T17" s="5">
        <f t="shared" si="9"/>
        <v>1.03</v>
      </c>
      <c r="U17" s="15">
        <f t="shared" si="10"/>
        <v>2.9558802241544429E-2</v>
      </c>
      <c r="V17" s="11">
        <f t="shared" si="26"/>
        <v>378.24099999999999</v>
      </c>
      <c r="W17" s="15">
        <f t="shared" si="11"/>
        <v>1.0106276436319721</v>
      </c>
      <c r="X17" s="9">
        <f t="shared" si="27"/>
        <v>382.26081055500077</v>
      </c>
      <c r="Y17" s="27">
        <f t="shared" si="28"/>
        <v>0.9696752267373453</v>
      </c>
      <c r="Z17" s="27">
        <f t="shared" si="29"/>
        <v>0.96935753130691005</v>
      </c>
    </row>
    <row r="18" spans="1:26">
      <c r="A18" s="3">
        <v>54</v>
      </c>
      <c r="B18" s="3">
        <f t="shared" si="13"/>
        <v>0.1</v>
      </c>
      <c r="C18" s="3">
        <f t="shared" si="13"/>
        <v>250</v>
      </c>
      <c r="D18" s="3">
        <f t="shared" si="13"/>
        <v>8</v>
      </c>
      <c r="E18" s="3">
        <f t="shared" si="14"/>
        <v>4.1999999999999993</v>
      </c>
      <c r="F18" s="5">
        <f t="shared" si="20"/>
        <v>0.95890410958904093</v>
      </c>
      <c r="G18" s="7">
        <f t="shared" si="21"/>
        <v>9.5890410958904104E-2</v>
      </c>
      <c r="H18" s="5">
        <v>1.01</v>
      </c>
      <c r="I18" s="15">
        <f t="shared" si="6"/>
        <v>9.950330853168092E-3</v>
      </c>
      <c r="J18" s="11">
        <v>408.32</v>
      </c>
      <c r="K18" s="15">
        <f t="shared" si="1"/>
        <v>1.0009545966523188</v>
      </c>
      <c r="L18" s="9">
        <f t="shared" si="22"/>
        <v>408.70978090507481</v>
      </c>
      <c r="M18" s="27">
        <f t="shared" si="23"/>
        <v>0.96571584885153139</v>
      </c>
      <c r="N18" s="27">
        <f t="shared" si="24"/>
        <v>0.96568364592770073</v>
      </c>
      <c r="O18" s="3">
        <v>185</v>
      </c>
      <c r="P18" s="3">
        <v>690</v>
      </c>
      <c r="Q18" s="7">
        <f t="shared" si="25"/>
        <v>3.7297297297297298</v>
      </c>
      <c r="R18" s="3">
        <f t="shared" si="17"/>
        <v>3</v>
      </c>
      <c r="S18" s="7">
        <f t="shared" si="2"/>
        <v>0.35764531654942611</v>
      </c>
      <c r="T18" s="5">
        <f t="shared" si="9"/>
        <v>1.03</v>
      </c>
      <c r="U18" s="15">
        <f t="shared" si="10"/>
        <v>2.9558802241544429E-2</v>
      </c>
      <c r="V18" s="11">
        <f t="shared" si="26"/>
        <v>408.32</v>
      </c>
      <c r="W18" s="15">
        <f t="shared" si="11"/>
        <v>1.0106276436319721</v>
      </c>
      <c r="X18" s="9">
        <f t="shared" si="27"/>
        <v>412.65947944780686</v>
      </c>
      <c r="Y18" s="27">
        <f t="shared" si="28"/>
        <v>0.96571584885153139</v>
      </c>
      <c r="Z18" s="27">
        <f t="shared" si="29"/>
        <v>0.96535738556423079</v>
      </c>
    </row>
    <row r="19" spans="1:26">
      <c r="A19" s="3">
        <v>55</v>
      </c>
      <c r="B19" s="3">
        <f t="shared" si="13"/>
        <v>0.1</v>
      </c>
      <c r="C19" s="3">
        <f t="shared" si="13"/>
        <v>250</v>
      </c>
      <c r="D19" s="3">
        <f t="shared" si="13"/>
        <v>8</v>
      </c>
      <c r="E19" s="3">
        <f t="shared" si="14"/>
        <v>4.1999999999999993</v>
      </c>
      <c r="F19" s="5">
        <f t="shared" si="20"/>
        <v>0.95890410958904093</v>
      </c>
      <c r="G19" s="7">
        <f t="shared" si="21"/>
        <v>9.5890410958904104E-2</v>
      </c>
      <c r="H19" s="5">
        <v>1.01</v>
      </c>
      <c r="I19" s="15">
        <f t="shared" si="6"/>
        <v>9.950330853168092E-3</v>
      </c>
      <c r="J19" s="11">
        <v>454.072</v>
      </c>
      <c r="K19" s="15">
        <f t="shared" si="1"/>
        <v>1.0009545966523188</v>
      </c>
      <c r="L19" s="9">
        <f t="shared" si="22"/>
        <v>454.5054556111117</v>
      </c>
      <c r="M19" s="27">
        <f t="shared" si="23"/>
        <v>0.96133080358233425</v>
      </c>
      <c r="N19" s="27">
        <f t="shared" si="24"/>
        <v>0.96129456107301503</v>
      </c>
      <c r="O19" s="3">
        <v>185</v>
      </c>
      <c r="P19" s="3">
        <v>690</v>
      </c>
      <c r="Q19" s="7">
        <f t="shared" si="25"/>
        <v>3.7297297297297298</v>
      </c>
      <c r="R19" s="3">
        <f t="shared" si="17"/>
        <v>3</v>
      </c>
      <c r="S19" s="7">
        <f t="shared" si="2"/>
        <v>0.35764531654942611</v>
      </c>
      <c r="T19" s="5">
        <f t="shared" si="9"/>
        <v>1.03</v>
      </c>
      <c r="U19" s="15">
        <f t="shared" si="10"/>
        <v>2.9558802241544429E-2</v>
      </c>
      <c r="V19" s="11">
        <f t="shared" si="26"/>
        <v>454.072</v>
      </c>
      <c r="W19" s="15">
        <f t="shared" si="11"/>
        <v>1.0106276436319721</v>
      </c>
      <c r="X19" s="9">
        <f t="shared" si="27"/>
        <v>458.89771539925687</v>
      </c>
      <c r="Y19" s="27">
        <f t="shared" si="28"/>
        <v>0.96133080358233425</v>
      </c>
      <c r="Z19" s="27">
        <f t="shared" si="29"/>
        <v>0.96092738257643862</v>
      </c>
    </row>
    <row r="20" spans="1:26">
      <c r="A20" s="3">
        <v>56</v>
      </c>
      <c r="B20" s="3">
        <f t="shared" si="13"/>
        <v>0.1</v>
      </c>
      <c r="C20" s="3">
        <f t="shared" si="13"/>
        <v>250</v>
      </c>
      <c r="D20" s="3">
        <f t="shared" si="13"/>
        <v>8</v>
      </c>
      <c r="E20" s="3">
        <f t="shared" si="14"/>
        <v>4.1999999999999993</v>
      </c>
      <c r="F20" s="5">
        <f t="shared" si="20"/>
        <v>0.95890410958904093</v>
      </c>
      <c r="G20" s="7">
        <f t="shared" si="21"/>
        <v>9.5890410958904104E-2</v>
      </c>
      <c r="H20" s="5">
        <v>1.01</v>
      </c>
      <c r="I20" s="15">
        <f t="shared" si="6"/>
        <v>9.950330853168092E-3</v>
      </c>
      <c r="J20" s="11">
        <v>482.85</v>
      </c>
      <c r="K20" s="15">
        <f t="shared" si="1"/>
        <v>1.0009545966523188</v>
      </c>
      <c r="L20" s="9">
        <f t="shared" si="22"/>
        <v>483.31092699357214</v>
      </c>
      <c r="M20" s="27">
        <f t="shared" si="23"/>
        <v>0.95668901779723692</v>
      </c>
      <c r="N20" s="27">
        <f t="shared" si="24"/>
        <v>0.95664851941875428</v>
      </c>
      <c r="O20" s="3">
        <v>185</v>
      </c>
      <c r="P20" s="3">
        <v>690</v>
      </c>
      <c r="Q20" s="7">
        <f t="shared" si="25"/>
        <v>3.7297297297297298</v>
      </c>
      <c r="R20" s="3">
        <f t="shared" si="17"/>
        <v>3</v>
      </c>
      <c r="S20" s="7">
        <f t="shared" si="2"/>
        <v>0.35764531654942611</v>
      </c>
      <c r="T20" s="5">
        <f t="shared" si="9"/>
        <v>1.03</v>
      </c>
      <c r="U20" s="15">
        <f t="shared" si="10"/>
        <v>2.9558802241544429E-2</v>
      </c>
      <c r="V20" s="11">
        <f t="shared" si="26"/>
        <v>482.85</v>
      </c>
      <c r="W20" s="15">
        <f t="shared" si="11"/>
        <v>1.0106276436319721</v>
      </c>
      <c r="X20" s="9">
        <f t="shared" si="27"/>
        <v>487.98155772769775</v>
      </c>
      <c r="Y20" s="27">
        <f t="shared" si="28"/>
        <v>0.95668901779723692</v>
      </c>
      <c r="Z20" s="27">
        <f t="shared" si="29"/>
        <v>0.95623823416631004</v>
      </c>
    </row>
    <row r="21" spans="1:26">
      <c r="A21" s="3">
        <v>57</v>
      </c>
      <c r="B21" s="3">
        <f t="shared" si="13"/>
        <v>0.1</v>
      </c>
      <c r="C21" s="3">
        <f t="shared" si="13"/>
        <v>250</v>
      </c>
      <c r="D21" s="3">
        <f t="shared" si="13"/>
        <v>8</v>
      </c>
      <c r="E21" s="3">
        <f t="shared" si="14"/>
        <v>4.1999999999999993</v>
      </c>
      <c r="F21" s="5">
        <f t="shared" si="20"/>
        <v>0.95890410958904093</v>
      </c>
      <c r="G21" s="7">
        <f t="shared" si="21"/>
        <v>9.5890410958904104E-2</v>
      </c>
      <c r="H21" s="5">
        <v>1.01</v>
      </c>
      <c r="I21" s="15">
        <f t="shared" si="6"/>
        <v>9.950330853168092E-3</v>
      </c>
      <c r="J21" s="11">
        <v>500.012</v>
      </c>
      <c r="K21" s="15">
        <f t="shared" si="1"/>
        <v>1.0009545966523188</v>
      </c>
      <c r="L21" s="9">
        <f t="shared" si="22"/>
        <v>500.48930978131921</v>
      </c>
      <c r="M21" s="27">
        <f t="shared" si="23"/>
        <v>0.95190545790556857</v>
      </c>
      <c r="N21" s="27">
        <f t="shared" si="24"/>
        <v>0.95186059584688221</v>
      </c>
      <c r="O21" s="3">
        <v>185</v>
      </c>
      <c r="P21" s="3">
        <v>690</v>
      </c>
      <c r="Q21" s="7">
        <f t="shared" si="25"/>
        <v>3.7297297297297298</v>
      </c>
      <c r="R21" s="3">
        <f t="shared" si="17"/>
        <v>3</v>
      </c>
      <c r="S21" s="7">
        <f t="shared" si="2"/>
        <v>0.35764531654942611</v>
      </c>
      <c r="T21" s="5">
        <f t="shared" si="9"/>
        <v>1.03</v>
      </c>
      <c r="U21" s="15">
        <f t="shared" si="10"/>
        <v>2.9558802241544429E-2</v>
      </c>
      <c r="V21" s="11">
        <f t="shared" si="26"/>
        <v>500.012</v>
      </c>
      <c r="W21" s="15">
        <f t="shared" si="11"/>
        <v>1.0106276436319721</v>
      </c>
      <c r="X21" s="9">
        <f t="shared" si="27"/>
        <v>505.32594934770964</v>
      </c>
      <c r="Y21" s="27">
        <f t="shared" si="28"/>
        <v>0.95190545790556857</v>
      </c>
      <c r="Z21" s="27">
        <f t="shared" si="29"/>
        <v>0.95140611423148336</v>
      </c>
    </row>
    <row r="22" spans="1:26">
      <c r="A22" s="3">
        <v>58</v>
      </c>
      <c r="B22" s="3">
        <f t="shared" ref="B22:D28" si="30">B21</f>
        <v>0.1</v>
      </c>
      <c r="C22" s="3">
        <f t="shared" si="30"/>
        <v>250</v>
      </c>
      <c r="D22" s="3">
        <f t="shared" si="30"/>
        <v>8</v>
      </c>
      <c r="E22" s="3">
        <f t="shared" si="14"/>
        <v>4.1999999999999993</v>
      </c>
      <c r="F22" s="5">
        <f t="shared" si="20"/>
        <v>0.95890410958904093</v>
      </c>
      <c r="G22" s="7">
        <f t="shared" si="21"/>
        <v>9.5890410958904104E-2</v>
      </c>
      <c r="H22" s="5">
        <v>1.01</v>
      </c>
      <c r="I22" s="15">
        <f t="shared" si="6"/>
        <v>9.950330853168092E-3</v>
      </c>
      <c r="J22" s="11">
        <v>560.44499999999994</v>
      </c>
      <c r="K22" s="15">
        <f t="shared" si="1"/>
        <v>1.0009545966523188</v>
      </c>
      <c r="L22" s="9">
        <f t="shared" si="22"/>
        <v>560.97999892080873</v>
      </c>
      <c r="M22" s="27">
        <f t="shared" si="23"/>
        <v>0.94657055136200974</v>
      </c>
      <c r="N22" s="27">
        <f t="shared" si="24"/>
        <v>0.94652084828657279</v>
      </c>
      <c r="O22" s="3">
        <v>185</v>
      </c>
      <c r="P22" s="3">
        <v>690</v>
      </c>
      <c r="Q22" s="7">
        <f t="shared" si="25"/>
        <v>3.7297297297297298</v>
      </c>
      <c r="R22" s="3">
        <f t="shared" si="17"/>
        <v>3</v>
      </c>
      <c r="S22" s="7">
        <f t="shared" si="2"/>
        <v>0.35764531654942611</v>
      </c>
      <c r="T22" s="5">
        <f t="shared" si="9"/>
        <v>1.03</v>
      </c>
      <c r="U22" s="15">
        <f t="shared" si="10"/>
        <v>2.9558802241544429E-2</v>
      </c>
      <c r="V22" s="11">
        <f t="shared" si="26"/>
        <v>560.44499999999994</v>
      </c>
      <c r="W22" s="15">
        <f t="shared" si="11"/>
        <v>1.0106276436319721</v>
      </c>
      <c r="X22" s="9">
        <f t="shared" si="27"/>
        <v>566.40120973532055</v>
      </c>
      <c r="Y22" s="27">
        <f t="shared" si="28"/>
        <v>0.94657055136200974</v>
      </c>
      <c r="Z22" s="27">
        <f t="shared" si="29"/>
        <v>0.94601733849098035</v>
      </c>
    </row>
    <row r="23" spans="1:26">
      <c r="A23" s="3">
        <v>59</v>
      </c>
      <c r="B23" s="3">
        <f t="shared" si="30"/>
        <v>0.1</v>
      </c>
      <c r="C23" s="3">
        <f t="shared" si="30"/>
        <v>250</v>
      </c>
      <c r="D23" s="3">
        <f t="shared" si="30"/>
        <v>8</v>
      </c>
      <c r="E23" s="3">
        <f t="shared" si="14"/>
        <v>4.1999999999999993</v>
      </c>
      <c r="F23" s="5">
        <f t="shared" si="20"/>
        <v>0.95890410958904093</v>
      </c>
      <c r="G23" s="7">
        <f t="shared" si="21"/>
        <v>9.5890410958904104E-2</v>
      </c>
      <c r="H23" s="5">
        <v>1.01</v>
      </c>
      <c r="I23" s="15">
        <f t="shared" si="6"/>
        <v>9.950330853168092E-3</v>
      </c>
      <c r="J23" s="11">
        <v>610.56200000000001</v>
      </c>
      <c r="K23" s="15">
        <f t="shared" si="1"/>
        <v>1.0009545966523188</v>
      </c>
      <c r="L23" s="9">
        <f t="shared" si="22"/>
        <v>611.1448404412331</v>
      </c>
      <c r="M23" s="27">
        <f t="shared" si="23"/>
        <v>0.94079115127220281</v>
      </c>
      <c r="N23" s="27">
        <f t="shared" si="24"/>
        <v>0.94073623495856884</v>
      </c>
      <c r="O23" s="3">
        <v>185</v>
      </c>
      <c r="P23" s="3">
        <v>690</v>
      </c>
      <c r="Q23" s="7">
        <f t="shared" si="25"/>
        <v>3.7297297297297298</v>
      </c>
      <c r="R23" s="3">
        <f t="shared" si="17"/>
        <v>3</v>
      </c>
      <c r="S23" s="7">
        <f t="shared" si="2"/>
        <v>0.35764531654942611</v>
      </c>
      <c r="T23" s="5">
        <f t="shared" si="9"/>
        <v>1.03</v>
      </c>
      <c r="U23" s="15">
        <f t="shared" si="10"/>
        <v>2.9558802241544429E-2</v>
      </c>
      <c r="V23" s="11">
        <f t="shared" si="26"/>
        <v>610.56200000000001</v>
      </c>
      <c r="W23" s="15">
        <f t="shared" si="11"/>
        <v>1.0106276436319721</v>
      </c>
      <c r="X23" s="9">
        <f t="shared" si="27"/>
        <v>617.05083535122412</v>
      </c>
      <c r="Y23" s="27">
        <f t="shared" si="28"/>
        <v>0.94079115127220281</v>
      </c>
      <c r="Z23" s="27">
        <f t="shared" si="29"/>
        <v>0.94017993060125427</v>
      </c>
    </row>
    <row r="24" spans="1:26">
      <c r="A24" s="3">
        <v>60</v>
      </c>
      <c r="B24" s="3">
        <f t="shared" si="30"/>
        <v>0.1</v>
      </c>
      <c r="C24" s="3">
        <f t="shared" si="30"/>
        <v>250</v>
      </c>
      <c r="D24" s="3">
        <f t="shared" si="30"/>
        <v>8</v>
      </c>
      <c r="E24" s="3">
        <f t="shared" si="14"/>
        <v>4.1999999999999993</v>
      </c>
      <c r="F24" s="5">
        <f t="shared" si="20"/>
        <v>0.95890410958904093</v>
      </c>
      <c r="G24" s="7">
        <f t="shared" si="21"/>
        <v>9.5890410958904104E-2</v>
      </c>
      <c r="H24" s="5">
        <v>1.01</v>
      </c>
      <c r="I24" s="15">
        <f t="shared" si="6"/>
        <v>9.950330853168092E-3</v>
      </c>
      <c r="J24" s="11">
        <v>654.68399999999997</v>
      </c>
      <c r="K24" s="15">
        <f t="shared" si="1"/>
        <v>1.0009545966523188</v>
      </c>
      <c r="L24" s="9">
        <f t="shared" si="22"/>
        <v>655.30895915472661</v>
      </c>
      <c r="M24" s="27">
        <f t="shared" si="23"/>
        <v>0.93463194213140788</v>
      </c>
      <c r="N24" s="27">
        <f t="shared" si="24"/>
        <v>0.93457150612887052</v>
      </c>
      <c r="O24" s="3">
        <v>185</v>
      </c>
      <c r="P24" s="3">
        <v>690</v>
      </c>
      <c r="Q24" s="7">
        <f t="shared" si="25"/>
        <v>3.7297297297297298</v>
      </c>
      <c r="R24" s="3">
        <f t="shared" si="17"/>
        <v>3</v>
      </c>
      <c r="S24" s="7">
        <f t="shared" si="2"/>
        <v>0.35764531654942611</v>
      </c>
      <c r="T24" s="5">
        <f t="shared" si="9"/>
        <v>1.03</v>
      </c>
      <c r="U24" s="15">
        <f t="shared" si="10"/>
        <v>2.9558802241544429E-2</v>
      </c>
      <c r="V24" s="11">
        <f t="shared" si="26"/>
        <v>654.68399999999997</v>
      </c>
      <c r="W24" s="15">
        <f t="shared" si="11"/>
        <v>1.0106276436319721</v>
      </c>
      <c r="X24" s="9">
        <f t="shared" si="27"/>
        <v>661.64174824355405</v>
      </c>
      <c r="Y24" s="27">
        <f t="shared" si="28"/>
        <v>0.93463194213140788</v>
      </c>
      <c r="Z24" s="27">
        <f t="shared" si="29"/>
        <v>0.93395930767178903</v>
      </c>
    </row>
    <row r="25" spans="1:26">
      <c r="A25" s="3">
        <v>61</v>
      </c>
      <c r="B25" s="3">
        <f t="shared" si="30"/>
        <v>0.1</v>
      </c>
      <c r="C25" s="3">
        <f t="shared" si="30"/>
        <v>250</v>
      </c>
      <c r="D25" s="3">
        <f t="shared" si="30"/>
        <v>8</v>
      </c>
      <c r="E25" s="3">
        <f t="shared" si="14"/>
        <v>4.1999999999999993</v>
      </c>
      <c r="F25" s="5">
        <f t="shared" si="20"/>
        <v>0.95890410958904093</v>
      </c>
      <c r="G25" s="7">
        <f t="shared" si="21"/>
        <v>9.5890410958904104E-2</v>
      </c>
      <c r="H25" s="5">
        <v>1.01</v>
      </c>
      <c r="I25" s="15">
        <f t="shared" si="6"/>
        <v>9.950330853168092E-3</v>
      </c>
      <c r="J25" s="11">
        <v>715.71100000000001</v>
      </c>
      <c r="K25" s="15">
        <f t="shared" si="1"/>
        <v>1.0009545966523188</v>
      </c>
      <c r="L25" s="9">
        <f t="shared" si="22"/>
        <v>716.39421532462779</v>
      </c>
      <c r="M25" s="27">
        <f t="shared" si="23"/>
        <v>0.9279426785120598</v>
      </c>
      <c r="N25" s="27">
        <f t="shared" si="24"/>
        <v>0.92787628992089111</v>
      </c>
      <c r="O25" s="3">
        <v>185</v>
      </c>
      <c r="P25" s="3">
        <v>690</v>
      </c>
      <c r="Q25" s="7">
        <f t="shared" si="25"/>
        <v>3.7297297297297298</v>
      </c>
      <c r="R25" s="3">
        <f t="shared" si="17"/>
        <v>3</v>
      </c>
      <c r="S25" s="7">
        <f t="shared" si="2"/>
        <v>0.35764531654942611</v>
      </c>
      <c r="T25" s="5">
        <f t="shared" si="9"/>
        <v>1.03</v>
      </c>
      <c r="U25" s="15">
        <f t="shared" si="10"/>
        <v>2.9558802241544429E-2</v>
      </c>
      <c r="V25" s="11">
        <f t="shared" si="26"/>
        <v>715.71100000000001</v>
      </c>
      <c r="W25" s="15">
        <f t="shared" si="11"/>
        <v>1.0106276436319721</v>
      </c>
      <c r="X25" s="9">
        <f t="shared" si="27"/>
        <v>723.31732145148237</v>
      </c>
      <c r="Y25" s="27">
        <f t="shared" si="28"/>
        <v>0.9279426785120598</v>
      </c>
      <c r="Z25" s="27">
        <f t="shared" si="29"/>
        <v>0.9272038182240907</v>
      </c>
    </row>
    <row r="26" spans="1:26">
      <c r="A26" s="3">
        <v>62</v>
      </c>
      <c r="B26" s="3">
        <f t="shared" si="30"/>
        <v>0.1</v>
      </c>
      <c r="C26" s="3">
        <f t="shared" si="30"/>
        <v>250</v>
      </c>
      <c r="D26" s="3">
        <f t="shared" si="30"/>
        <v>8</v>
      </c>
      <c r="E26" s="3">
        <f t="shared" si="14"/>
        <v>4.1999999999999993</v>
      </c>
      <c r="F26" s="5">
        <f t="shared" si="20"/>
        <v>0.95890410958904093</v>
      </c>
      <c r="G26" s="7">
        <f t="shared" si="21"/>
        <v>9.5890410958904104E-2</v>
      </c>
      <c r="H26" s="5">
        <v>1.01</v>
      </c>
      <c r="I26" s="15">
        <f t="shared" si="6"/>
        <v>9.950330853168092E-3</v>
      </c>
      <c r="J26" s="11">
        <v>756.55399999999997</v>
      </c>
      <c r="K26" s="15">
        <f t="shared" si="1"/>
        <v>1.0009545966523188</v>
      </c>
      <c r="L26" s="9">
        <f t="shared" si="22"/>
        <v>757.27620391569837</v>
      </c>
      <c r="M26" s="27">
        <f t="shared" si="23"/>
        <v>0.92092229106006973</v>
      </c>
      <c r="N26" s="27">
        <f t="shared" si="24"/>
        <v>0.9208497035755443</v>
      </c>
      <c r="O26" s="3">
        <v>185</v>
      </c>
      <c r="P26" s="3">
        <v>690</v>
      </c>
      <c r="Q26" s="7">
        <f t="shared" si="25"/>
        <v>3.7297297297297298</v>
      </c>
      <c r="R26" s="3">
        <f t="shared" si="17"/>
        <v>3</v>
      </c>
      <c r="S26" s="7">
        <f t="shared" si="2"/>
        <v>0.35764531654942611</v>
      </c>
      <c r="T26" s="5">
        <f t="shared" si="9"/>
        <v>1.03</v>
      </c>
      <c r="U26" s="15">
        <f t="shared" si="10"/>
        <v>2.9558802241544429E-2</v>
      </c>
      <c r="V26" s="11">
        <f t="shared" si="26"/>
        <v>756.55399999999997</v>
      </c>
      <c r="W26" s="15">
        <f t="shared" si="11"/>
        <v>1.0106276436319721</v>
      </c>
      <c r="X26" s="9">
        <f t="shared" si="27"/>
        <v>764.59438630034299</v>
      </c>
      <c r="Y26" s="27">
        <f t="shared" si="28"/>
        <v>0.92092229106006973</v>
      </c>
      <c r="Z26" s="27">
        <f t="shared" si="29"/>
        <v>0.92011446988038681</v>
      </c>
    </row>
    <row r="27" spans="1:26">
      <c r="A27" s="3">
        <v>63</v>
      </c>
      <c r="B27" s="3">
        <f t="shared" si="30"/>
        <v>0.1</v>
      </c>
      <c r="C27" s="3">
        <f t="shared" si="30"/>
        <v>250</v>
      </c>
      <c r="D27" s="3">
        <f t="shared" si="30"/>
        <v>8</v>
      </c>
      <c r="E27" s="3">
        <f t="shared" si="14"/>
        <v>4.1999999999999993</v>
      </c>
      <c r="F27" s="5">
        <f t="shared" si="20"/>
        <v>0.95890410958904093</v>
      </c>
      <c r="G27" s="7">
        <f t="shared" si="21"/>
        <v>9.5890410958904104E-2</v>
      </c>
      <c r="H27" s="5">
        <v>1.01</v>
      </c>
      <c r="I27" s="15">
        <f t="shared" si="6"/>
        <v>9.950330853168092E-3</v>
      </c>
      <c r="J27" s="11">
        <v>831.57</v>
      </c>
      <c r="K27" s="15">
        <f t="shared" si="1"/>
        <v>1.0009545966523188</v>
      </c>
      <c r="L27" s="9">
        <f t="shared" si="22"/>
        <v>832.36381393816873</v>
      </c>
      <c r="M27" s="27">
        <f t="shared" si="23"/>
        <v>0.91326417756430145</v>
      </c>
      <c r="N27" s="27">
        <f t="shared" si="24"/>
        <v>0.91318488386222463</v>
      </c>
      <c r="O27" s="3">
        <v>185</v>
      </c>
      <c r="P27" s="3">
        <v>690</v>
      </c>
      <c r="Q27" s="7">
        <f t="shared" si="25"/>
        <v>3.7297297297297298</v>
      </c>
      <c r="R27" s="3">
        <f t="shared" si="17"/>
        <v>3</v>
      </c>
      <c r="S27" s="7">
        <f t="shared" si="2"/>
        <v>0.35764531654942611</v>
      </c>
      <c r="T27" s="5">
        <f t="shared" si="9"/>
        <v>1.03</v>
      </c>
      <c r="U27" s="15">
        <f t="shared" si="10"/>
        <v>2.9558802241544429E-2</v>
      </c>
      <c r="V27" s="11">
        <f t="shared" si="26"/>
        <v>831.57</v>
      </c>
      <c r="W27" s="15">
        <f t="shared" si="11"/>
        <v>1.0106276436319721</v>
      </c>
      <c r="X27" s="9">
        <f t="shared" si="27"/>
        <v>840.40762961503913</v>
      </c>
      <c r="Y27" s="27">
        <f t="shared" si="28"/>
        <v>0.91326417756430145</v>
      </c>
      <c r="Z27" s="27">
        <f t="shared" si="29"/>
        <v>0.91238175767432006</v>
      </c>
    </row>
    <row r="28" spans="1:26">
      <c r="A28" s="3">
        <v>64</v>
      </c>
      <c r="B28" s="3">
        <f t="shared" si="30"/>
        <v>0.1</v>
      </c>
      <c r="C28" s="3">
        <f t="shared" si="30"/>
        <v>250</v>
      </c>
      <c r="D28" s="3">
        <f t="shared" si="30"/>
        <v>8</v>
      </c>
      <c r="E28" s="3">
        <f t="shared" si="14"/>
        <v>4.1999999999999993</v>
      </c>
      <c r="F28" s="5">
        <f t="shared" si="20"/>
        <v>0.95890410958904093</v>
      </c>
      <c r="G28" s="7">
        <f t="shared" si="21"/>
        <v>9.5890410958904104E-2</v>
      </c>
      <c r="H28" s="5">
        <v>1.01</v>
      </c>
      <c r="I28" s="15">
        <f t="shared" si="6"/>
        <v>9.950330853168092E-3</v>
      </c>
      <c r="J28" s="11">
        <v>882.13700000000006</v>
      </c>
      <c r="K28" s="15">
        <f t="shared" si="1"/>
        <v>1.0009545966523188</v>
      </c>
      <c r="L28" s="9">
        <f t="shared" si="22"/>
        <v>882.97908502708663</v>
      </c>
      <c r="M28" s="28">
        <f t="shared" si="23"/>
        <v>0.90520793634626096</v>
      </c>
      <c r="N28" s="28">
        <f t="shared" si="24"/>
        <v>0.90512165233009223</v>
      </c>
      <c r="O28" s="3">
        <v>185</v>
      </c>
      <c r="P28" s="3">
        <v>690</v>
      </c>
      <c r="Q28" s="7">
        <f t="shared" si="25"/>
        <v>3.7297297297297298</v>
      </c>
      <c r="R28" s="3">
        <f t="shared" si="17"/>
        <v>3</v>
      </c>
      <c r="S28" s="7">
        <f t="shared" si="2"/>
        <v>0.35764531654942611</v>
      </c>
      <c r="T28" s="5">
        <f t="shared" si="9"/>
        <v>1.03</v>
      </c>
      <c r="U28" s="15">
        <f t="shared" si="10"/>
        <v>2.9558802241544429E-2</v>
      </c>
      <c r="V28" s="11">
        <f t="shared" si="26"/>
        <v>882.13700000000006</v>
      </c>
      <c r="W28" s="15">
        <f t="shared" si="11"/>
        <v>1.0106276436319721</v>
      </c>
      <c r="X28" s="9">
        <f t="shared" si="27"/>
        <v>891.512037670577</v>
      </c>
      <c r="Y28" s="28">
        <f t="shared" si="28"/>
        <v>0.90520793634626096</v>
      </c>
      <c r="Z28" s="28">
        <f t="shared" si="29"/>
        <v>0.9042477644751431</v>
      </c>
    </row>
    <row r="29" spans="1:26">
      <c r="N29" s="21">
        <f>M28-N28</f>
        <v>8.6284016168725053E-5</v>
      </c>
      <c r="Z29" s="20">
        <f>Y28-Z28</f>
        <v>9.6017187111785418E-4</v>
      </c>
    </row>
  </sheetData>
  <mergeCells count="12">
    <mergeCell ref="H1:N1"/>
    <mergeCell ref="O1:U1"/>
    <mergeCell ref="V1:Z1"/>
    <mergeCell ref="V2:X2"/>
    <mergeCell ref="Y2:Z2"/>
    <mergeCell ref="S2:U2"/>
    <mergeCell ref="C2:G2"/>
    <mergeCell ref="J2:L2"/>
    <mergeCell ref="M2:N2"/>
    <mergeCell ref="O2:P2"/>
    <mergeCell ref="Q2:R2"/>
    <mergeCell ref="H2:I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AC801-005F-164A-AA1C-E41AFB64640F}">
  <dimension ref="A1:AA10"/>
  <sheetViews>
    <sheetView workbookViewId="0">
      <selection activeCell="B4" sqref="B4"/>
    </sheetView>
  </sheetViews>
  <sheetFormatPr defaultColWidth="10.83203125" defaultRowHeight="15.5"/>
  <cols>
    <col min="1" max="1" width="10.83203125" style="3"/>
    <col min="2" max="5" width="6.83203125" style="3" customWidth="1"/>
    <col min="6" max="6" width="6.83203125" style="5" customWidth="1"/>
    <col min="7" max="7" width="9.83203125" style="7" customWidth="1"/>
    <col min="8" max="8" width="9.83203125" style="5" customWidth="1"/>
    <col min="9" max="9" width="9.83203125" style="7" customWidth="1"/>
    <col min="10" max="10" width="9.83203125" style="24" customWidth="1"/>
    <col min="11" max="11" width="9.83203125" style="15" customWidth="1"/>
    <col min="12" max="12" width="9.83203125" style="7" customWidth="1"/>
    <col min="13" max="14" width="9.83203125" style="13" customWidth="1"/>
    <col min="15" max="16" width="9.83203125" style="3" customWidth="1"/>
    <col min="17" max="17" width="9.83203125" style="7" customWidth="1"/>
    <col min="18" max="18" width="9.83203125" style="3" customWidth="1"/>
    <col min="19" max="19" width="9.83203125" style="7" customWidth="1"/>
    <col min="20" max="20" width="9.83203125" style="5" customWidth="1"/>
    <col min="21" max="21" width="9.83203125" style="7" customWidth="1"/>
    <col min="22" max="22" width="9.83203125" style="24" customWidth="1"/>
    <col min="23" max="23" width="9.83203125" style="15" customWidth="1"/>
    <col min="24" max="24" width="9.83203125" style="7" customWidth="1"/>
    <col min="25" max="26" width="9.83203125" style="13" customWidth="1"/>
    <col min="27" max="16384" width="10.83203125" style="3"/>
  </cols>
  <sheetData>
    <row r="1" spans="1:27">
      <c r="B1" s="18"/>
      <c r="H1" s="32" t="s">
        <v>21</v>
      </c>
      <c r="I1" s="32"/>
      <c r="J1" s="32"/>
      <c r="K1" s="32"/>
      <c r="L1" s="32"/>
      <c r="M1" s="32"/>
      <c r="N1" s="32"/>
      <c r="O1" s="33" t="s">
        <v>7</v>
      </c>
      <c r="P1" s="34"/>
      <c r="Q1" s="34"/>
      <c r="R1" s="34"/>
      <c r="S1" s="34"/>
      <c r="T1" s="34"/>
      <c r="U1" s="34"/>
      <c r="V1" s="35" t="s">
        <v>8</v>
      </c>
      <c r="W1" s="34"/>
      <c r="X1" s="34"/>
      <c r="Y1" s="34"/>
      <c r="Z1" s="34"/>
    </row>
    <row r="2" spans="1:27" s="2" customFormat="1" ht="49" customHeight="1">
      <c r="C2" s="29" t="s">
        <v>27</v>
      </c>
      <c r="D2" s="30"/>
      <c r="E2" s="30"/>
      <c r="F2" s="30"/>
      <c r="G2" s="30"/>
      <c r="H2" s="29" t="s">
        <v>20</v>
      </c>
      <c r="I2" s="29"/>
      <c r="J2" s="31" t="s">
        <v>25</v>
      </c>
      <c r="K2" s="31"/>
      <c r="L2" s="29"/>
      <c r="M2" s="29" t="s">
        <v>9</v>
      </c>
      <c r="N2" s="29"/>
      <c r="O2" s="29" t="s">
        <v>22</v>
      </c>
      <c r="P2" s="30"/>
      <c r="Q2" s="29" t="s">
        <v>6</v>
      </c>
      <c r="R2" s="30"/>
      <c r="S2" s="29" t="s">
        <v>5</v>
      </c>
      <c r="T2" s="30"/>
      <c r="U2" s="30"/>
      <c r="V2" s="31" t="s">
        <v>25</v>
      </c>
      <c r="W2" s="31"/>
      <c r="X2" s="29"/>
      <c r="Y2" s="29" t="s">
        <v>9</v>
      </c>
      <c r="Z2" s="29"/>
    </row>
    <row r="3" spans="1:27" s="2" customFormat="1">
      <c r="A3" s="2" t="s">
        <v>1</v>
      </c>
      <c r="B3" s="2" t="s">
        <v>14</v>
      </c>
      <c r="C3" s="2" t="s">
        <v>2</v>
      </c>
      <c r="D3" s="2" t="s">
        <v>3</v>
      </c>
      <c r="E3" s="2" t="s">
        <v>11</v>
      </c>
      <c r="F3" s="6" t="s">
        <v>13</v>
      </c>
      <c r="G3" s="8" t="s">
        <v>12</v>
      </c>
      <c r="H3" s="6" t="s">
        <v>19</v>
      </c>
      <c r="I3" s="8" t="s">
        <v>16</v>
      </c>
      <c r="J3" s="25" t="s">
        <v>0</v>
      </c>
      <c r="K3" s="16" t="s">
        <v>18</v>
      </c>
      <c r="L3" s="8" t="s">
        <v>17</v>
      </c>
      <c r="M3" s="26" t="s">
        <v>0</v>
      </c>
      <c r="N3" s="26" t="s">
        <v>17</v>
      </c>
      <c r="O3" s="2" t="s">
        <v>0</v>
      </c>
      <c r="P3" s="2" t="s">
        <v>4</v>
      </c>
      <c r="Q3" s="8" t="s">
        <v>12</v>
      </c>
      <c r="R3" s="2" t="s">
        <v>19</v>
      </c>
      <c r="S3" s="8" t="s">
        <v>12</v>
      </c>
      <c r="T3" s="6" t="s">
        <v>19</v>
      </c>
      <c r="U3" s="8" t="s">
        <v>16</v>
      </c>
      <c r="V3" s="25" t="s">
        <v>0</v>
      </c>
      <c r="W3" s="17" t="s">
        <v>18</v>
      </c>
      <c r="X3" s="8" t="s">
        <v>17</v>
      </c>
      <c r="Y3" s="26" t="s">
        <v>0</v>
      </c>
      <c r="Z3" s="26" t="s">
        <v>17</v>
      </c>
    </row>
    <row r="4" spans="1:27">
      <c r="A4" s="3">
        <v>0</v>
      </c>
      <c r="B4" s="19">
        <v>0.1</v>
      </c>
      <c r="C4" s="3">
        <v>180</v>
      </c>
      <c r="D4" s="3">
        <v>10</v>
      </c>
      <c r="E4" s="3">
        <f t="shared" ref="E4:E9" si="0">(24/10)*(7/5)</f>
        <v>3.36</v>
      </c>
      <c r="F4" s="5">
        <f t="shared" ref="F4:F9" si="1">(C4/365)*(D4/24)*E4</f>
        <v>0.69041095890410953</v>
      </c>
      <c r="G4" s="7">
        <f>B4*F4</f>
        <v>6.904109589041095E-2</v>
      </c>
      <c r="H4" s="5">
        <f>1.33^(1/6.53)</f>
        <v>1.0446397820197717</v>
      </c>
      <c r="I4" s="7">
        <f>LN(H4)</f>
        <v>4.367211979075989E-2</v>
      </c>
      <c r="J4" s="24">
        <v>23.4</v>
      </c>
      <c r="K4" s="15">
        <f t="shared" ref="K4:K9" si="2">EXP(I4*G4)</f>
        <v>1.0030197212103831</v>
      </c>
      <c r="L4" s="7">
        <f>J4*K4</f>
        <v>23.470661476322963</v>
      </c>
      <c r="M4" s="27">
        <f>(1-J4/1000)</f>
        <v>0.97660000000000002</v>
      </c>
      <c r="N4" s="27">
        <f>(1-L4/1000)</f>
        <v>0.97652933852367707</v>
      </c>
      <c r="O4" s="3">
        <v>658</v>
      </c>
      <c r="P4" s="3">
        <v>3600</v>
      </c>
      <c r="Q4" s="7">
        <f>P4/O4</f>
        <v>5.4711246200607899</v>
      </c>
      <c r="R4" s="3">
        <v>3</v>
      </c>
      <c r="S4" s="7">
        <f t="shared" ref="S4:S9" si="3">G4*Q4</f>
        <v>0.37773243952200519</v>
      </c>
      <c r="T4" s="5">
        <f>1+R4*(H4-1)</f>
        <v>1.1339193460593151</v>
      </c>
      <c r="U4" s="7">
        <f>LN(T4)</f>
        <v>0.12568007937168701</v>
      </c>
      <c r="V4" s="24">
        <f t="shared" ref="V4:V9" si="4">J4</f>
        <v>23.4</v>
      </c>
      <c r="W4" s="15">
        <f>EXP(U4*S4)</f>
        <v>1.0486183525733432</v>
      </c>
      <c r="X4" s="7">
        <f>V4*W4</f>
        <v>24.537669450216232</v>
      </c>
      <c r="Y4" s="27">
        <f>1-(V4/1000)</f>
        <v>0.97660000000000002</v>
      </c>
      <c r="Z4" s="27">
        <f>1-(X4/1000)</f>
        <v>0.97546233054978382</v>
      </c>
    </row>
    <row r="5" spans="1:27">
      <c r="A5" s="3">
        <v>1</v>
      </c>
      <c r="B5" s="3">
        <f>B4</f>
        <v>0.1</v>
      </c>
      <c r="C5" s="3">
        <f t="shared" ref="C5:D9" si="5">C4</f>
        <v>180</v>
      </c>
      <c r="D5" s="3">
        <f t="shared" si="5"/>
        <v>10</v>
      </c>
      <c r="E5" s="3">
        <f t="shared" si="0"/>
        <v>3.36</v>
      </c>
      <c r="F5" s="5">
        <f t="shared" si="1"/>
        <v>0.69041095890410953</v>
      </c>
      <c r="G5" s="7">
        <f t="shared" ref="G5:G9" si="6">B5*F5</f>
        <v>6.904109589041095E-2</v>
      </c>
      <c r="H5" s="5">
        <f t="shared" ref="H5:H9" si="7">1.33^(1/6.53)</f>
        <v>1.0446397820197717</v>
      </c>
      <c r="I5" s="7">
        <f t="shared" ref="I5:I9" si="8">LN(H5)</f>
        <v>4.367211979075989E-2</v>
      </c>
      <c r="J5" s="24">
        <v>23.4</v>
      </c>
      <c r="K5" s="15">
        <f t="shared" si="2"/>
        <v>1.0030197212103831</v>
      </c>
      <c r="L5" s="7">
        <f t="shared" ref="L5:L9" si="9">J5*K5</f>
        <v>23.470661476322963</v>
      </c>
      <c r="M5" s="27">
        <f>(1-J5/1000)*M4</f>
        <v>0.95374756000000005</v>
      </c>
      <c r="N5" s="27">
        <f>(1-L5/1000)*N4</f>
        <v>0.95360954899749029</v>
      </c>
      <c r="O5" s="3">
        <v>658</v>
      </c>
      <c r="P5" s="3">
        <v>3600</v>
      </c>
      <c r="Q5" s="7">
        <f t="shared" ref="Q5:Q9" si="10">P5/O5</f>
        <v>5.4711246200607899</v>
      </c>
      <c r="R5" s="3">
        <f>R4</f>
        <v>3</v>
      </c>
      <c r="S5" s="7">
        <f t="shared" si="3"/>
        <v>0.37773243952200519</v>
      </c>
      <c r="T5" s="5">
        <f t="shared" ref="T5:T9" si="11">1+R5*(H5-1)</f>
        <v>1.1339193460593151</v>
      </c>
      <c r="U5" s="7">
        <f t="shared" ref="U5:U9" si="12">LN(T5)</f>
        <v>0.12568007937168701</v>
      </c>
      <c r="V5" s="24">
        <f t="shared" si="4"/>
        <v>23.4</v>
      </c>
      <c r="W5" s="15">
        <f t="shared" ref="W5:W9" si="13">EXP(U5*S5)</f>
        <v>1.0486183525733432</v>
      </c>
      <c r="X5" s="7">
        <f t="shared" ref="X5:X9" si="14">V5*W5</f>
        <v>24.537669450216232</v>
      </c>
      <c r="Y5" s="27">
        <f>(1-(V5/1000))*Y4</f>
        <v>0.95374756000000005</v>
      </c>
      <c r="Z5" s="27">
        <f>(1-(X5/1000))*Z4</f>
        <v>0.95152675832161571</v>
      </c>
    </row>
    <row r="6" spans="1:27">
      <c r="A6" s="3">
        <v>2</v>
      </c>
      <c r="B6" s="3">
        <f t="shared" ref="B6:B9" si="15">B5</f>
        <v>0.1</v>
      </c>
      <c r="C6" s="3">
        <f t="shared" si="5"/>
        <v>180</v>
      </c>
      <c r="D6" s="3">
        <f t="shared" si="5"/>
        <v>10</v>
      </c>
      <c r="E6" s="3">
        <f t="shared" si="0"/>
        <v>3.36</v>
      </c>
      <c r="F6" s="5">
        <f t="shared" si="1"/>
        <v>0.69041095890410953</v>
      </c>
      <c r="G6" s="7">
        <f t="shared" si="6"/>
        <v>6.904109589041095E-2</v>
      </c>
      <c r="H6" s="5">
        <f t="shared" si="7"/>
        <v>1.0446397820197717</v>
      </c>
      <c r="I6" s="7">
        <f t="shared" si="8"/>
        <v>4.367211979075989E-2</v>
      </c>
      <c r="J6" s="24">
        <v>23.4</v>
      </c>
      <c r="K6" s="15">
        <f t="shared" si="2"/>
        <v>1.0030197212103831</v>
      </c>
      <c r="L6" s="7">
        <f t="shared" si="9"/>
        <v>23.470661476322963</v>
      </c>
      <c r="M6" s="27">
        <f t="shared" ref="M6:M9" si="16">(1-J6/1000)*M5</f>
        <v>0.93142986709600006</v>
      </c>
      <c r="N6" s="27">
        <f t="shared" ref="N6:N9" si="17">(1-L6/1000)*N5</f>
        <v>0.93122770209238126</v>
      </c>
      <c r="O6" s="3">
        <v>452</v>
      </c>
      <c r="P6" s="3">
        <v>1560</v>
      </c>
      <c r="Q6" s="7">
        <f t="shared" si="10"/>
        <v>3.4513274336283186</v>
      </c>
      <c r="R6" s="3">
        <f t="shared" ref="R6:R9" si="18">R5</f>
        <v>3</v>
      </c>
      <c r="S6" s="7">
        <f t="shared" si="3"/>
        <v>0.23828342829433868</v>
      </c>
      <c r="T6" s="5">
        <f t="shared" si="11"/>
        <v>1.1339193460593151</v>
      </c>
      <c r="U6" s="7">
        <f t="shared" si="12"/>
        <v>0.12568007937168701</v>
      </c>
      <c r="V6" s="24">
        <f t="shared" si="4"/>
        <v>23.4</v>
      </c>
      <c r="W6" s="15">
        <f t="shared" si="13"/>
        <v>1.0304004160890383</v>
      </c>
      <c r="X6" s="7">
        <f t="shared" si="14"/>
        <v>24.111369736483496</v>
      </c>
      <c r="Y6" s="27">
        <f t="shared" ref="Y6:Y9" si="19">(1-(V6/1000))*Y5</f>
        <v>0.93142986709600006</v>
      </c>
      <c r="Z6" s="27">
        <f t="shared" ref="Z6:Z8" si="20">(1-(X6/1000))*Z5</f>
        <v>0.92858414483756557</v>
      </c>
    </row>
    <row r="7" spans="1:27">
      <c r="A7" s="3">
        <v>3</v>
      </c>
      <c r="B7" s="3">
        <f t="shared" si="15"/>
        <v>0.1</v>
      </c>
      <c r="C7" s="3">
        <f t="shared" si="5"/>
        <v>180</v>
      </c>
      <c r="D7" s="3">
        <f t="shared" si="5"/>
        <v>10</v>
      </c>
      <c r="E7" s="3">
        <f t="shared" si="0"/>
        <v>3.36</v>
      </c>
      <c r="F7" s="5">
        <f t="shared" si="1"/>
        <v>0.69041095890410953</v>
      </c>
      <c r="G7" s="7">
        <f t="shared" si="6"/>
        <v>6.904109589041095E-2</v>
      </c>
      <c r="H7" s="5">
        <f t="shared" si="7"/>
        <v>1.0446397820197717</v>
      </c>
      <c r="I7" s="7">
        <f t="shared" si="8"/>
        <v>4.367211979075989E-2</v>
      </c>
      <c r="J7" s="24">
        <v>23.4</v>
      </c>
      <c r="K7" s="15">
        <f t="shared" si="2"/>
        <v>1.0030197212103831</v>
      </c>
      <c r="L7" s="7">
        <f t="shared" si="9"/>
        <v>23.470661476322963</v>
      </c>
      <c r="M7" s="27">
        <f t="shared" si="16"/>
        <v>0.90963440820595365</v>
      </c>
      <c r="N7" s="27">
        <f t="shared" si="17"/>
        <v>0.90937117193919692</v>
      </c>
      <c r="O7" s="3">
        <v>452</v>
      </c>
      <c r="P7" s="3">
        <v>1560</v>
      </c>
      <c r="Q7" s="7">
        <f t="shared" si="10"/>
        <v>3.4513274336283186</v>
      </c>
      <c r="R7" s="3">
        <f t="shared" si="18"/>
        <v>3</v>
      </c>
      <c r="S7" s="7">
        <f t="shared" si="3"/>
        <v>0.23828342829433868</v>
      </c>
      <c r="T7" s="5">
        <f t="shared" si="11"/>
        <v>1.1339193460593151</v>
      </c>
      <c r="U7" s="7">
        <f t="shared" si="12"/>
        <v>0.12568007937168701</v>
      </c>
      <c r="V7" s="24">
        <f t="shared" si="4"/>
        <v>23.4</v>
      </c>
      <c r="W7" s="15">
        <f t="shared" si="13"/>
        <v>1.0304004160890383</v>
      </c>
      <c r="X7" s="7">
        <f t="shared" si="14"/>
        <v>24.111369736483496</v>
      </c>
      <c r="Y7" s="27">
        <f t="shared" si="19"/>
        <v>0.90963440820595365</v>
      </c>
      <c r="Z7" s="27">
        <f t="shared" si="20"/>
        <v>0.9061947091899506</v>
      </c>
    </row>
    <row r="8" spans="1:27">
      <c r="A8" s="3">
        <v>4</v>
      </c>
      <c r="B8" s="3">
        <f t="shared" si="15"/>
        <v>0.1</v>
      </c>
      <c r="C8" s="3">
        <f t="shared" si="5"/>
        <v>180</v>
      </c>
      <c r="D8" s="3">
        <f t="shared" si="5"/>
        <v>10</v>
      </c>
      <c r="E8" s="3">
        <f t="shared" si="0"/>
        <v>3.36</v>
      </c>
      <c r="F8" s="5">
        <f t="shared" si="1"/>
        <v>0.69041095890410953</v>
      </c>
      <c r="G8" s="7">
        <f t="shared" si="6"/>
        <v>6.904109589041095E-2</v>
      </c>
      <c r="H8" s="5">
        <f t="shared" si="7"/>
        <v>1.0446397820197717</v>
      </c>
      <c r="I8" s="7">
        <f t="shared" si="8"/>
        <v>4.367211979075989E-2</v>
      </c>
      <c r="J8" s="24">
        <v>23.4</v>
      </c>
      <c r="K8" s="15">
        <f t="shared" si="2"/>
        <v>1.0030197212103831</v>
      </c>
      <c r="L8" s="7">
        <f t="shared" si="9"/>
        <v>23.470661476322963</v>
      </c>
      <c r="M8" s="27">
        <f t="shared" si="16"/>
        <v>0.8883489630539344</v>
      </c>
      <c r="N8" s="27">
        <f t="shared" si="17"/>
        <v>0.88802762900628496</v>
      </c>
      <c r="O8" s="3">
        <v>452</v>
      </c>
      <c r="P8" s="3">
        <v>1560</v>
      </c>
      <c r="Q8" s="7">
        <f t="shared" si="10"/>
        <v>3.4513274336283186</v>
      </c>
      <c r="R8" s="3">
        <f t="shared" si="18"/>
        <v>3</v>
      </c>
      <c r="S8" s="7">
        <f t="shared" si="3"/>
        <v>0.23828342829433868</v>
      </c>
      <c r="T8" s="5">
        <f t="shared" si="11"/>
        <v>1.1339193460593151</v>
      </c>
      <c r="U8" s="7">
        <f t="shared" si="12"/>
        <v>0.12568007937168701</v>
      </c>
      <c r="V8" s="24">
        <f t="shared" si="4"/>
        <v>23.4</v>
      </c>
      <c r="W8" s="15">
        <f t="shared" si="13"/>
        <v>1.0304004160890383</v>
      </c>
      <c r="X8" s="7">
        <f t="shared" si="14"/>
        <v>24.111369736483496</v>
      </c>
      <c r="Y8" s="27">
        <f t="shared" si="19"/>
        <v>0.8883489630539344</v>
      </c>
      <c r="Z8" s="27">
        <f t="shared" si="20"/>
        <v>0.88434511350342648</v>
      </c>
    </row>
    <row r="9" spans="1:27">
      <c r="A9" s="3">
        <v>5</v>
      </c>
      <c r="B9" s="3">
        <f t="shared" si="15"/>
        <v>0.1</v>
      </c>
      <c r="C9" s="3">
        <f t="shared" si="5"/>
        <v>180</v>
      </c>
      <c r="D9" s="3">
        <f t="shared" si="5"/>
        <v>10</v>
      </c>
      <c r="E9" s="3">
        <f t="shared" si="0"/>
        <v>3.36</v>
      </c>
      <c r="F9" s="5">
        <f t="shared" si="1"/>
        <v>0.69041095890410953</v>
      </c>
      <c r="G9" s="7">
        <f t="shared" si="6"/>
        <v>6.904109589041095E-2</v>
      </c>
      <c r="H9" s="5">
        <f t="shared" si="7"/>
        <v>1.0446397820197717</v>
      </c>
      <c r="I9" s="7">
        <f t="shared" si="8"/>
        <v>4.367211979075989E-2</v>
      </c>
      <c r="J9" s="24">
        <v>11.1</v>
      </c>
      <c r="K9" s="15">
        <f t="shared" si="2"/>
        <v>1.0030197212103831</v>
      </c>
      <c r="L9" s="7">
        <f t="shared" si="9"/>
        <v>11.133518905435253</v>
      </c>
      <c r="M9" s="27">
        <f t="shared" si="16"/>
        <v>0.87848828956403568</v>
      </c>
      <c r="N9" s="27">
        <f t="shared" si="17"/>
        <v>0.87814075661019464</v>
      </c>
      <c r="O9" s="3">
        <v>452</v>
      </c>
      <c r="P9" s="3">
        <v>1560</v>
      </c>
      <c r="Q9" s="7">
        <f t="shared" si="10"/>
        <v>3.4513274336283186</v>
      </c>
      <c r="R9" s="3">
        <f t="shared" si="18"/>
        <v>3</v>
      </c>
      <c r="S9" s="7">
        <f t="shared" si="3"/>
        <v>0.23828342829433868</v>
      </c>
      <c r="T9" s="5">
        <f t="shared" si="11"/>
        <v>1.1339193460593151</v>
      </c>
      <c r="U9" s="7">
        <f t="shared" si="12"/>
        <v>0.12568007937168701</v>
      </c>
      <c r="V9" s="24">
        <f t="shared" si="4"/>
        <v>11.1</v>
      </c>
      <c r="W9" s="15">
        <f t="shared" si="13"/>
        <v>1.0304004160890383</v>
      </c>
      <c r="X9" s="7">
        <f t="shared" si="14"/>
        <v>11.437444618588325</v>
      </c>
      <c r="Y9" s="28">
        <f t="shared" si="19"/>
        <v>0.87848828956403568</v>
      </c>
      <c r="Z9" s="28">
        <f>(1-(X9/1000))*Z8</f>
        <v>0.87423046524401182</v>
      </c>
    </row>
    <row r="10" spans="1:27">
      <c r="M10" s="14"/>
      <c r="N10" s="21">
        <f>M9-N9</f>
        <v>3.4753295384104543E-4</v>
      </c>
      <c r="Y10" s="14"/>
      <c r="Z10" s="20">
        <f>Y9-Z9</f>
        <v>4.2578243200238619E-3</v>
      </c>
      <c r="AA10" s="4"/>
    </row>
  </sheetData>
  <sheetProtection formatCells="0"/>
  <mergeCells count="12">
    <mergeCell ref="H1:N1"/>
    <mergeCell ref="O1:U1"/>
    <mergeCell ref="V1:Z1"/>
    <mergeCell ref="V2:X2"/>
    <mergeCell ref="Y2:Z2"/>
    <mergeCell ref="S2:U2"/>
    <mergeCell ref="C2:G2"/>
    <mergeCell ref="J2:L2"/>
    <mergeCell ref="M2:N2"/>
    <mergeCell ref="O2:P2"/>
    <mergeCell ref="Q2:R2"/>
    <mergeCell ref="H2:I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8C50-7478-AE47-B4EE-5224C896E57F}">
  <dimension ref="A1:AA13"/>
  <sheetViews>
    <sheetView workbookViewId="0">
      <selection activeCell="B4" sqref="B4"/>
    </sheetView>
  </sheetViews>
  <sheetFormatPr defaultColWidth="10.83203125" defaultRowHeight="15.5"/>
  <cols>
    <col min="1" max="1" width="10.83203125" style="3"/>
    <col min="2" max="5" width="6.83203125" style="3" customWidth="1"/>
    <col min="6" max="6" width="6.83203125" style="5" customWidth="1"/>
    <col min="7" max="7" width="9.83203125" style="7" customWidth="1"/>
    <col min="8" max="8" width="9.83203125" style="5" customWidth="1"/>
    <col min="9" max="9" width="9.83203125" style="7" customWidth="1"/>
    <col min="10" max="10" width="9.83203125" style="24" customWidth="1"/>
    <col min="11" max="11" width="9.83203125" style="15" customWidth="1"/>
    <col min="12" max="12" width="9.83203125" style="9" customWidth="1"/>
    <col min="13" max="14" width="9.83203125" style="13" customWidth="1"/>
    <col min="15" max="16" width="9.83203125" style="3" customWidth="1"/>
    <col min="17" max="17" width="9.83203125" style="7" customWidth="1"/>
    <col min="18" max="18" width="9.83203125" style="3" customWidth="1"/>
    <col min="19" max="19" width="9.83203125" style="7" customWidth="1"/>
    <col min="20" max="20" width="9.83203125" style="5" customWidth="1"/>
    <col min="21" max="21" width="9.83203125" style="7" customWidth="1"/>
    <col min="22" max="22" width="9.83203125" style="24" customWidth="1"/>
    <col min="23" max="23" width="9.83203125" style="15" customWidth="1"/>
    <col min="24" max="24" width="9.83203125" style="9" customWidth="1"/>
    <col min="25" max="26" width="9.83203125" style="13" customWidth="1"/>
    <col min="27" max="16384" width="10.83203125" style="3"/>
  </cols>
  <sheetData>
    <row r="1" spans="1:27">
      <c r="B1" s="18"/>
      <c r="H1" s="32" t="s">
        <v>21</v>
      </c>
      <c r="I1" s="32"/>
      <c r="J1" s="32"/>
      <c r="K1" s="32"/>
      <c r="L1" s="32"/>
      <c r="M1" s="32"/>
      <c r="N1" s="32"/>
      <c r="O1" s="33" t="s">
        <v>7</v>
      </c>
      <c r="P1" s="34"/>
      <c r="Q1" s="34"/>
      <c r="R1" s="34"/>
      <c r="S1" s="34"/>
      <c r="T1" s="34"/>
      <c r="U1" s="34"/>
      <c r="V1" s="33" t="s">
        <v>8</v>
      </c>
      <c r="W1" s="34"/>
      <c r="X1" s="34"/>
      <c r="Y1" s="34"/>
      <c r="Z1" s="34"/>
    </row>
    <row r="2" spans="1:27" s="2" customFormat="1" ht="49" customHeight="1">
      <c r="C2" s="29" t="s">
        <v>27</v>
      </c>
      <c r="D2" s="30"/>
      <c r="E2" s="30"/>
      <c r="F2" s="30"/>
      <c r="G2" s="30"/>
      <c r="H2" s="29" t="s">
        <v>20</v>
      </c>
      <c r="I2" s="29"/>
      <c r="J2" s="31" t="s">
        <v>25</v>
      </c>
      <c r="K2" s="31"/>
      <c r="L2" s="29"/>
      <c r="M2" s="29" t="s">
        <v>9</v>
      </c>
      <c r="N2" s="29"/>
      <c r="O2" s="29" t="s">
        <v>22</v>
      </c>
      <c r="P2" s="30"/>
      <c r="Q2" s="29" t="s">
        <v>6</v>
      </c>
      <c r="R2" s="30"/>
      <c r="S2" s="29" t="s">
        <v>5</v>
      </c>
      <c r="T2" s="30"/>
      <c r="U2" s="30"/>
      <c r="V2" s="31" t="s">
        <v>25</v>
      </c>
      <c r="W2" s="31"/>
      <c r="X2" s="29"/>
      <c r="Y2" s="29" t="s">
        <v>9</v>
      </c>
      <c r="Z2" s="29"/>
    </row>
    <row r="3" spans="1:27" s="2" customFormat="1">
      <c r="A3" s="2" t="s">
        <v>1</v>
      </c>
      <c r="B3" s="2" t="s">
        <v>14</v>
      </c>
      <c r="C3" s="2" t="s">
        <v>2</v>
      </c>
      <c r="D3" s="2" t="s">
        <v>3</v>
      </c>
      <c r="E3" s="2" t="s">
        <v>11</v>
      </c>
      <c r="F3" s="6" t="s">
        <v>13</v>
      </c>
      <c r="G3" s="8" t="s">
        <v>12</v>
      </c>
      <c r="H3" s="6" t="s">
        <v>19</v>
      </c>
      <c r="I3" s="8" t="s">
        <v>16</v>
      </c>
      <c r="J3" s="25" t="s">
        <v>0</v>
      </c>
      <c r="K3" s="16" t="s">
        <v>18</v>
      </c>
      <c r="L3" s="10" t="s">
        <v>17</v>
      </c>
      <c r="M3" s="26" t="s">
        <v>0</v>
      </c>
      <c r="N3" s="26" t="s">
        <v>17</v>
      </c>
      <c r="O3" s="2" t="s">
        <v>0</v>
      </c>
      <c r="P3" s="2" t="s">
        <v>4</v>
      </c>
      <c r="Q3" s="8" t="s">
        <v>12</v>
      </c>
      <c r="R3" s="2" t="s">
        <v>19</v>
      </c>
      <c r="S3" s="8" t="s">
        <v>12</v>
      </c>
      <c r="T3" s="6" t="s">
        <v>19</v>
      </c>
      <c r="U3" s="8" t="s">
        <v>16</v>
      </c>
      <c r="V3" s="25" t="s">
        <v>0</v>
      </c>
      <c r="W3" s="17" t="s">
        <v>18</v>
      </c>
      <c r="X3" s="10" t="s">
        <v>17</v>
      </c>
      <c r="Y3" s="26" t="s">
        <v>0</v>
      </c>
      <c r="Z3" s="26" t="s">
        <v>17</v>
      </c>
    </row>
    <row r="4" spans="1:27">
      <c r="A4" s="3">
        <v>5</v>
      </c>
      <c r="B4" s="19">
        <v>0.1</v>
      </c>
      <c r="C4" s="3">
        <v>180</v>
      </c>
      <c r="D4" s="3">
        <v>10</v>
      </c>
      <c r="E4" s="3">
        <f t="shared" ref="E4:E12" si="0">(24/10)*(7/5)</f>
        <v>3.36</v>
      </c>
      <c r="F4" s="5">
        <f t="shared" ref="F4:F12" si="1">(C4/365)*(D4/24)*E4</f>
        <v>0.69041095890410953</v>
      </c>
      <c r="G4" s="7">
        <f t="shared" ref="G4:G12" si="2">B4*F4</f>
        <v>6.904109589041095E-2</v>
      </c>
      <c r="H4" s="5">
        <f>1.33^(1/6.53)</f>
        <v>1.0446397820197717</v>
      </c>
      <c r="I4" s="7">
        <f>LN(H4)</f>
        <v>4.367211979075989E-2</v>
      </c>
      <c r="J4" s="24">
        <v>11.1</v>
      </c>
      <c r="K4" s="15">
        <f t="shared" ref="K4:K12" si="3">EXP(I4*G4)</f>
        <v>1.0030197212103831</v>
      </c>
      <c r="L4" s="9">
        <f t="shared" ref="L4:L12" si="4">J4*K4</f>
        <v>11.133518905435253</v>
      </c>
      <c r="M4" s="27">
        <f>(1-J4/1000)</f>
        <v>0.9889</v>
      </c>
      <c r="N4" s="27">
        <f>(1-L4/1000)</f>
        <v>0.98886648109456476</v>
      </c>
      <c r="O4" s="3">
        <v>452</v>
      </c>
      <c r="P4" s="3">
        <v>1560</v>
      </c>
      <c r="Q4" s="7">
        <f t="shared" ref="Q4:Q12" si="5">P4/O4</f>
        <v>3.4513274336283186</v>
      </c>
      <c r="R4" s="3">
        <v>3</v>
      </c>
      <c r="S4" s="7">
        <f t="shared" ref="S4:S12" si="6">G4*Q4</f>
        <v>0.23828342829433868</v>
      </c>
      <c r="T4" s="5">
        <f>1+R4*(H4-1)</f>
        <v>1.1339193460593151</v>
      </c>
      <c r="U4" s="7">
        <f>LN(T4)</f>
        <v>0.12568007937168701</v>
      </c>
      <c r="V4" s="24">
        <f t="shared" ref="V4:V12" si="7">J4</f>
        <v>11.1</v>
      </c>
      <c r="W4" s="15">
        <f>EXP(U4*S4)</f>
        <v>1.0304004160890383</v>
      </c>
      <c r="X4" s="9">
        <f t="shared" ref="X4:X12" si="8">V4*W4</f>
        <v>11.437444618588325</v>
      </c>
      <c r="Y4" s="27">
        <f>(1-(V4/1000))</f>
        <v>0.9889</v>
      </c>
      <c r="Z4" s="27">
        <f>(1-(X4/1000))</f>
        <v>0.98856255538141169</v>
      </c>
    </row>
    <row r="5" spans="1:27">
      <c r="A5" s="3">
        <v>6</v>
      </c>
      <c r="B5" s="3">
        <f t="shared" ref="B5:D12" si="9">B4</f>
        <v>0.1</v>
      </c>
      <c r="C5" s="3">
        <f t="shared" si="9"/>
        <v>180</v>
      </c>
      <c r="D5" s="3">
        <f t="shared" si="9"/>
        <v>10</v>
      </c>
      <c r="E5" s="3">
        <f t="shared" si="0"/>
        <v>3.36</v>
      </c>
      <c r="F5" s="5">
        <f t="shared" si="1"/>
        <v>0.69041095890410953</v>
      </c>
      <c r="G5" s="7">
        <f t="shared" si="2"/>
        <v>6.904109589041095E-2</v>
      </c>
      <c r="H5" s="5">
        <f>H4</f>
        <v>1.0446397820197717</v>
      </c>
      <c r="I5" s="7">
        <f t="shared" ref="I5:I12" si="10">LN(H5)</f>
        <v>4.367211979075989E-2</v>
      </c>
      <c r="J5" s="24">
        <v>11.1</v>
      </c>
      <c r="K5" s="15">
        <f t="shared" si="3"/>
        <v>1.0030197212103831</v>
      </c>
      <c r="L5" s="9">
        <f t="shared" si="4"/>
        <v>11.133518905435253</v>
      </c>
      <c r="M5" s="27">
        <f>(1-J5/1000)*M4</f>
        <v>0.97792321000000004</v>
      </c>
      <c r="N5" s="27">
        <f>(1-L5/1000)*N4</f>
        <v>0.97785691743234726</v>
      </c>
      <c r="O5" s="3">
        <v>452</v>
      </c>
      <c r="P5" s="3">
        <v>1560</v>
      </c>
      <c r="Q5" s="7">
        <f t="shared" si="5"/>
        <v>3.4513274336283186</v>
      </c>
      <c r="R5" s="3">
        <f t="shared" ref="R5:R12" si="11">R4</f>
        <v>3</v>
      </c>
      <c r="S5" s="7">
        <f t="shared" si="6"/>
        <v>0.23828342829433868</v>
      </c>
      <c r="T5" s="5">
        <f t="shared" ref="T5:T8" si="12">1+R5*(H5-1)</f>
        <v>1.1339193460593151</v>
      </c>
      <c r="U5" s="7">
        <f t="shared" ref="U5:U12" si="13">LN(T5)</f>
        <v>0.12568007937168701</v>
      </c>
      <c r="V5" s="24">
        <f t="shared" si="7"/>
        <v>11.1</v>
      </c>
      <c r="W5" s="15">
        <f t="shared" ref="W5:W12" si="14">EXP(U5*S5)</f>
        <v>1.0304004160890383</v>
      </c>
      <c r="X5" s="9">
        <f t="shared" si="8"/>
        <v>11.437444618588325</v>
      </c>
      <c r="Y5" s="27">
        <f>(1-(V5/1000))*Y4</f>
        <v>0.97792321000000004</v>
      </c>
      <c r="Z5" s="27">
        <f>(1-(X5/1000))*Z4</f>
        <v>0.97725592590222665</v>
      </c>
    </row>
    <row r="6" spans="1:27">
      <c r="A6" s="3">
        <v>7</v>
      </c>
      <c r="B6" s="3">
        <f t="shared" si="9"/>
        <v>0.1</v>
      </c>
      <c r="C6" s="3">
        <f t="shared" si="9"/>
        <v>180</v>
      </c>
      <c r="D6" s="3">
        <f t="shared" si="9"/>
        <v>10</v>
      </c>
      <c r="E6" s="3">
        <f t="shared" si="0"/>
        <v>3.36</v>
      </c>
      <c r="F6" s="5">
        <f t="shared" si="1"/>
        <v>0.69041095890410953</v>
      </c>
      <c r="G6" s="7">
        <f t="shared" si="2"/>
        <v>6.904109589041095E-2</v>
      </c>
      <c r="H6" s="5">
        <f t="shared" ref="H6:H12" si="15">H5</f>
        <v>1.0446397820197717</v>
      </c>
      <c r="I6" s="7">
        <f t="shared" si="10"/>
        <v>4.367211979075989E-2</v>
      </c>
      <c r="J6" s="24">
        <v>11.1</v>
      </c>
      <c r="K6" s="15">
        <f t="shared" si="3"/>
        <v>1.0030197212103831</v>
      </c>
      <c r="L6" s="9">
        <f t="shared" si="4"/>
        <v>11.133518905435253</v>
      </c>
      <c r="M6" s="27">
        <f t="shared" ref="M6:M12" si="16">(1-J6/1000)*M5</f>
        <v>0.96706826236900001</v>
      </c>
      <c r="N6" s="27">
        <f t="shared" ref="N6:N12" si="17">(1-L6/1000)*N5</f>
        <v>0.96696992895530365</v>
      </c>
      <c r="O6" s="3">
        <v>452</v>
      </c>
      <c r="P6" s="3">
        <v>1560</v>
      </c>
      <c r="Q6" s="7">
        <f t="shared" si="5"/>
        <v>3.4513274336283186</v>
      </c>
      <c r="R6" s="3">
        <f t="shared" si="11"/>
        <v>3</v>
      </c>
      <c r="S6" s="7">
        <f t="shared" si="6"/>
        <v>0.23828342829433868</v>
      </c>
      <c r="T6" s="5">
        <f t="shared" si="12"/>
        <v>1.1339193460593151</v>
      </c>
      <c r="U6" s="7">
        <f t="shared" si="13"/>
        <v>0.12568007937168701</v>
      </c>
      <c r="V6" s="24">
        <f t="shared" si="7"/>
        <v>11.1</v>
      </c>
      <c r="W6" s="15">
        <f t="shared" si="14"/>
        <v>1.0304004160890383</v>
      </c>
      <c r="X6" s="9">
        <f t="shared" si="8"/>
        <v>11.437444618588325</v>
      </c>
      <c r="Y6" s="27">
        <f t="shared" ref="Y6:Y12" si="18">(1-(V6/1000))*Y5</f>
        <v>0.96706826236900001</v>
      </c>
      <c r="Z6" s="27">
        <f t="shared" ref="Z6:Z12" si="19">(1-(X6/1000))*Z5</f>
        <v>0.96607861537153272</v>
      </c>
    </row>
    <row r="7" spans="1:27">
      <c r="A7" s="3">
        <v>8</v>
      </c>
      <c r="B7" s="3">
        <f t="shared" si="9"/>
        <v>0.1</v>
      </c>
      <c r="C7" s="3">
        <f t="shared" si="9"/>
        <v>180</v>
      </c>
      <c r="D7" s="3">
        <f t="shared" si="9"/>
        <v>10</v>
      </c>
      <c r="E7" s="3">
        <f t="shared" si="0"/>
        <v>3.36</v>
      </c>
      <c r="F7" s="5">
        <f t="shared" si="1"/>
        <v>0.69041095890410953</v>
      </c>
      <c r="G7" s="7">
        <f t="shared" si="2"/>
        <v>6.904109589041095E-2</v>
      </c>
      <c r="H7" s="5">
        <f t="shared" si="15"/>
        <v>1.0446397820197717</v>
      </c>
      <c r="I7" s="7">
        <f t="shared" si="10"/>
        <v>4.367211979075989E-2</v>
      </c>
      <c r="J7" s="24">
        <v>11.1</v>
      </c>
      <c r="K7" s="15">
        <f t="shared" si="3"/>
        <v>1.0030197212103831</v>
      </c>
      <c r="L7" s="9">
        <f t="shared" si="4"/>
        <v>11.133518905435253</v>
      </c>
      <c r="M7" s="27">
        <f t="shared" si="16"/>
        <v>0.95633380465670415</v>
      </c>
      <c r="N7" s="27">
        <f t="shared" si="17"/>
        <v>0.95620415097029243</v>
      </c>
      <c r="O7" s="3">
        <v>452</v>
      </c>
      <c r="P7" s="3">
        <v>1560</v>
      </c>
      <c r="Q7" s="7">
        <f t="shared" si="5"/>
        <v>3.4513274336283186</v>
      </c>
      <c r="R7" s="3">
        <f t="shared" si="11"/>
        <v>3</v>
      </c>
      <c r="S7" s="7">
        <f t="shared" si="6"/>
        <v>0.23828342829433868</v>
      </c>
      <c r="T7" s="5">
        <f t="shared" si="12"/>
        <v>1.1339193460593151</v>
      </c>
      <c r="U7" s="7">
        <f t="shared" si="13"/>
        <v>0.12568007937168701</v>
      </c>
      <c r="V7" s="24">
        <f t="shared" si="7"/>
        <v>11.1</v>
      </c>
      <c r="W7" s="15">
        <f t="shared" si="14"/>
        <v>1.0304004160890383</v>
      </c>
      <c r="X7" s="9">
        <f t="shared" si="8"/>
        <v>11.437444618588325</v>
      </c>
      <c r="Y7" s="27">
        <f t="shared" si="18"/>
        <v>0.95633380465670415</v>
      </c>
      <c r="Z7" s="27">
        <f t="shared" si="19"/>
        <v>0.9550291447110183</v>
      </c>
    </row>
    <row r="8" spans="1:27">
      <c r="A8" s="3">
        <v>9</v>
      </c>
      <c r="B8" s="3">
        <f t="shared" si="9"/>
        <v>0.1</v>
      </c>
      <c r="C8" s="3">
        <f t="shared" si="9"/>
        <v>180</v>
      </c>
      <c r="D8" s="3">
        <f t="shared" si="9"/>
        <v>10</v>
      </c>
      <c r="E8" s="3">
        <f t="shared" si="0"/>
        <v>3.36</v>
      </c>
      <c r="F8" s="5">
        <f t="shared" si="1"/>
        <v>0.69041095890410953</v>
      </c>
      <c r="G8" s="7">
        <f t="shared" si="2"/>
        <v>6.904109589041095E-2</v>
      </c>
      <c r="H8" s="5">
        <f t="shared" si="15"/>
        <v>1.0446397820197717</v>
      </c>
      <c r="I8" s="7">
        <f t="shared" si="10"/>
        <v>4.367211979075989E-2</v>
      </c>
      <c r="J8" s="24">
        <v>11.1</v>
      </c>
      <c r="K8" s="15">
        <f t="shared" si="3"/>
        <v>1.0030197212103831</v>
      </c>
      <c r="L8" s="9">
        <f t="shared" si="4"/>
        <v>11.133518905435253</v>
      </c>
      <c r="M8" s="27">
        <f t="shared" si="16"/>
        <v>0.94571849942501474</v>
      </c>
      <c r="N8" s="27">
        <f t="shared" si="17"/>
        <v>0.94555823397800909</v>
      </c>
      <c r="O8" s="3">
        <v>452</v>
      </c>
      <c r="P8" s="3">
        <v>1560</v>
      </c>
      <c r="Q8" s="7">
        <f t="shared" si="5"/>
        <v>3.4513274336283186</v>
      </c>
      <c r="R8" s="3">
        <f t="shared" si="11"/>
        <v>3</v>
      </c>
      <c r="S8" s="7">
        <f t="shared" si="6"/>
        <v>0.23828342829433868</v>
      </c>
      <c r="T8" s="5">
        <f t="shared" si="12"/>
        <v>1.1339193460593151</v>
      </c>
      <c r="U8" s="7">
        <f t="shared" si="13"/>
        <v>0.12568007937168701</v>
      </c>
      <c r="V8" s="24">
        <f t="shared" si="7"/>
        <v>11.1</v>
      </c>
      <c r="W8" s="15">
        <f t="shared" si="14"/>
        <v>1.0304004160890383</v>
      </c>
      <c r="X8" s="9">
        <f t="shared" si="8"/>
        <v>11.437444618588325</v>
      </c>
      <c r="Y8" s="27">
        <f t="shared" si="18"/>
        <v>0.94571849942501474</v>
      </c>
      <c r="Z8" s="27">
        <f t="shared" si="19"/>
        <v>0.94410605175924822</v>
      </c>
    </row>
    <row r="9" spans="1:27" ht="16" customHeight="1">
      <c r="A9" s="3">
        <v>10</v>
      </c>
      <c r="B9" s="3">
        <f t="shared" si="9"/>
        <v>0.1</v>
      </c>
      <c r="C9" s="3">
        <f t="shared" si="9"/>
        <v>180</v>
      </c>
      <c r="D9" s="3">
        <f t="shared" si="9"/>
        <v>10</v>
      </c>
      <c r="E9" s="3">
        <f t="shared" si="0"/>
        <v>3.36</v>
      </c>
      <c r="F9" s="5">
        <f t="shared" si="1"/>
        <v>0.69041095890410953</v>
      </c>
      <c r="G9" s="7">
        <f t="shared" si="2"/>
        <v>6.904109589041095E-2</v>
      </c>
      <c r="H9" s="5">
        <f t="shared" si="15"/>
        <v>1.0446397820197717</v>
      </c>
      <c r="I9" s="7">
        <f t="shared" si="10"/>
        <v>4.367211979075989E-2</v>
      </c>
      <c r="J9" s="24">
        <v>11.1</v>
      </c>
      <c r="K9" s="15">
        <f t="shared" si="3"/>
        <v>1.0030197212103831</v>
      </c>
      <c r="L9" s="9">
        <f t="shared" si="4"/>
        <v>11.133518905435253</v>
      </c>
      <c r="M9" s="27">
        <f t="shared" si="16"/>
        <v>0.93522102408139707</v>
      </c>
      <c r="N9" s="27">
        <f t="shared" si="17"/>
        <v>0.93503084350382493</v>
      </c>
      <c r="O9" s="3">
        <v>452</v>
      </c>
      <c r="P9" s="3">
        <v>1560</v>
      </c>
      <c r="Q9" s="7">
        <f t="shared" si="5"/>
        <v>3.4513274336283186</v>
      </c>
      <c r="R9" s="3">
        <f t="shared" si="11"/>
        <v>3</v>
      </c>
      <c r="S9" s="7">
        <f t="shared" si="6"/>
        <v>0.23828342829433868</v>
      </c>
      <c r="T9" s="5">
        <f t="shared" ref="T9:T12" si="20">1+R9*(H9-1)</f>
        <v>1.1339193460593151</v>
      </c>
      <c r="U9" s="7">
        <f t="shared" si="13"/>
        <v>0.12568007937168701</v>
      </c>
      <c r="V9" s="24">
        <f t="shared" si="7"/>
        <v>11.1</v>
      </c>
      <c r="W9" s="15">
        <f t="shared" si="14"/>
        <v>1.0304004160890383</v>
      </c>
      <c r="X9" s="9">
        <f t="shared" si="8"/>
        <v>11.437444618588325</v>
      </c>
      <c r="Y9" s="27">
        <f t="shared" si="18"/>
        <v>0.93522102408139707</v>
      </c>
      <c r="Z9" s="27">
        <f t="shared" si="19"/>
        <v>0.9333078910781778</v>
      </c>
    </row>
    <row r="10" spans="1:27">
      <c r="A10" s="3">
        <v>11</v>
      </c>
      <c r="B10" s="3">
        <f t="shared" si="9"/>
        <v>0.1</v>
      </c>
      <c r="C10" s="3">
        <f t="shared" si="9"/>
        <v>180</v>
      </c>
      <c r="D10" s="3">
        <f t="shared" si="9"/>
        <v>10</v>
      </c>
      <c r="E10" s="3">
        <f t="shared" si="0"/>
        <v>3.36</v>
      </c>
      <c r="F10" s="5">
        <f t="shared" si="1"/>
        <v>0.69041095890410953</v>
      </c>
      <c r="G10" s="7">
        <f t="shared" si="2"/>
        <v>6.904109589041095E-2</v>
      </c>
      <c r="H10" s="5">
        <f t="shared" si="15"/>
        <v>1.0446397820197717</v>
      </c>
      <c r="I10" s="7">
        <f t="shared" si="10"/>
        <v>4.367211979075989E-2</v>
      </c>
      <c r="J10" s="24">
        <v>11.1</v>
      </c>
      <c r="K10" s="15">
        <f t="shared" si="3"/>
        <v>1.0030197212103831</v>
      </c>
      <c r="L10" s="9">
        <f t="shared" si="4"/>
        <v>11.133518905435253</v>
      </c>
      <c r="M10" s="27">
        <f t="shared" si="16"/>
        <v>0.92484007071409358</v>
      </c>
      <c r="N10" s="27">
        <f t="shared" si="17"/>
        <v>0.92462065993051001</v>
      </c>
      <c r="O10" s="3">
        <v>452</v>
      </c>
      <c r="P10" s="3">
        <v>1560</v>
      </c>
      <c r="Q10" s="7">
        <f t="shared" si="5"/>
        <v>3.4513274336283186</v>
      </c>
      <c r="R10" s="3">
        <f t="shared" si="11"/>
        <v>3</v>
      </c>
      <c r="S10" s="7">
        <f t="shared" si="6"/>
        <v>0.23828342829433868</v>
      </c>
      <c r="T10" s="5">
        <f t="shared" si="20"/>
        <v>1.1339193460593151</v>
      </c>
      <c r="U10" s="7">
        <f t="shared" si="13"/>
        <v>0.12568007937168701</v>
      </c>
      <c r="V10" s="24">
        <f t="shared" si="7"/>
        <v>11.1</v>
      </c>
      <c r="W10" s="15">
        <f t="shared" si="14"/>
        <v>1.0304004160890383</v>
      </c>
      <c r="X10" s="9">
        <f t="shared" si="8"/>
        <v>11.437444618588325</v>
      </c>
      <c r="Y10" s="27">
        <f t="shared" si="18"/>
        <v>0.92484007071409358</v>
      </c>
      <c r="Z10" s="27">
        <f t="shared" si="19"/>
        <v>0.92263323376187967</v>
      </c>
    </row>
    <row r="11" spans="1:27">
      <c r="A11" s="3">
        <v>12</v>
      </c>
      <c r="B11" s="3">
        <f t="shared" si="9"/>
        <v>0.1</v>
      </c>
      <c r="C11" s="3">
        <f t="shared" si="9"/>
        <v>180</v>
      </c>
      <c r="D11" s="3">
        <f t="shared" si="9"/>
        <v>10</v>
      </c>
      <c r="E11" s="3">
        <f t="shared" si="0"/>
        <v>3.36</v>
      </c>
      <c r="F11" s="5">
        <f t="shared" si="1"/>
        <v>0.69041095890410953</v>
      </c>
      <c r="G11" s="7">
        <f t="shared" si="2"/>
        <v>6.904109589041095E-2</v>
      </c>
      <c r="H11" s="5">
        <f t="shared" si="15"/>
        <v>1.0446397820197717</v>
      </c>
      <c r="I11" s="7">
        <f t="shared" si="10"/>
        <v>4.367211979075989E-2</v>
      </c>
      <c r="J11" s="24">
        <v>4.4000000000000004</v>
      </c>
      <c r="K11" s="15">
        <f t="shared" si="3"/>
        <v>1.0030197212103831</v>
      </c>
      <c r="L11" s="9">
        <f t="shared" si="4"/>
        <v>4.4132867733256855</v>
      </c>
      <c r="M11" s="27">
        <f t="shared" si="16"/>
        <v>0.92077077440295163</v>
      </c>
      <c r="N11" s="27">
        <f t="shared" si="17"/>
        <v>0.92054004380169507</v>
      </c>
      <c r="O11" s="3">
        <v>452</v>
      </c>
      <c r="P11" s="3">
        <v>1560</v>
      </c>
      <c r="Q11" s="7">
        <f t="shared" si="5"/>
        <v>3.4513274336283186</v>
      </c>
      <c r="R11" s="3">
        <f t="shared" si="11"/>
        <v>3</v>
      </c>
      <c r="S11" s="7">
        <f t="shared" si="6"/>
        <v>0.23828342829433868</v>
      </c>
      <c r="T11" s="5">
        <f t="shared" si="20"/>
        <v>1.1339193460593151</v>
      </c>
      <c r="U11" s="7">
        <f t="shared" si="13"/>
        <v>0.12568007937168701</v>
      </c>
      <c r="V11" s="24">
        <f t="shared" si="7"/>
        <v>4.4000000000000004</v>
      </c>
      <c r="W11" s="15">
        <f t="shared" si="14"/>
        <v>1.0304004160890383</v>
      </c>
      <c r="X11" s="9">
        <f t="shared" si="8"/>
        <v>4.5337618307917689</v>
      </c>
      <c r="Y11" s="27">
        <f t="shared" si="18"/>
        <v>0.92077077440295163</v>
      </c>
      <c r="Z11" s="27">
        <f t="shared" si="19"/>
        <v>0.91845023442283003</v>
      </c>
    </row>
    <row r="12" spans="1:27">
      <c r="A12" s="3">
        <v>13</v>
      </c>
      <c r="B12" s="3">
        <f t="shared" si="9"/>
        <v>0.1</v>
      </c>
      <c r="C12" s="3">
        <f t="shared" si="9"/>
        <v>180</v>
      </c>
      <c r="D12" s="3">
        <f t="shared" si="9"/>
        <v>10</v>
      </c>
      <c r="E12" s="3">
        <f t="shared" si="0"/>
        <v>3.36</v>
      </c>
      <c r="F12" s="5">
        <f t="shared" si="1"/>
        <v>0.69041095890410953</v>
      </c>
      <c r="G12" s="7">
        <f t="shared" si="2"/>
        <v>6.904109589041095E-2</v>
      </c>
      <c r="H12" s="5">
        <f t="shared" si="15"/>
        <v>1.0446397820197717</v>
      </c>
      <c r="I12" s="7">
        <f t="shared" si="10"/>
        <v>4.367211979075989E-2</v>
      </c>
      <c r="J12" s="24">
        <v>4.4000000000000004</v>
      </c>
      <c r="K12" s="15">
        <f t="shared" si="3"/>
        <v>1.0030197212103831</v>
      </c>
      <c r="L12" s="9">
        <f t="shared" si="4"/>
        <v>4.4132867733256855</v>
      </c>
      <c r="M12" s="28">
        <f t="shared" si="16"/>
        <v>0.91671938299557865</v>
      </c>
      <c r="N12" s="28">
        <f t="shared" si="17"/>
        <v>0.91647743660206848</v>
      </c>
      <c r="O12" s="3">
        <v>452</v>
      </c>
      <c r="P12" s="3">
        <v>1560</v>
      </c>
      <c r="Q12" s="7">
        <f t="shared" si="5"/>
        <v>3.4513274336283186</v>
      </c>
      <c r="R12" s="3">
        <f t="shared" si="11"/>
        <v>3</v>
      </c>
      <c r="S12" s="7">
        <f t="shared" si="6"/>
        <v>0.23828342829433868</v>
      </c>
      <c r="T12" s="5">
        <f t="shared" si="20"/>
        <v>1.1339193460593151</v>
      </c>
      <c r="U12" s="7">
        <f t="shared" si="13"/>
        <v>0.12568007937168701</v>
      </c>
      <c r="V12" s="24">
        <f t="shared" si="7"/>
        <v>4.4000000000000004</v>
      </c>
      <c r="W12" s="15">
        <f t="shared" si="14"/>
        <v>1.0304004160890383</v>
      </c>
      <c r="X12" s="9">
        <f t="shared" si="8"/>
        <v>4.5337618307917689</v>
      </c>
      <c r="Y12" s="28">
        <f t="shared" si="18"/>
        <v>0.91671938299557865</v>
      </c>
      <c r="Z12" s="28">
        <f t="shared" si="19"/>
        <v>0.91428619980652204</v>
      </c>
    </row>
    <row r="13" spans="1:27">
      <c r="M13" s="14"/>
      <c r="N13" s="21">
        <f>M12-N12</f>
        <v>2.4194639351016178E-4</v>
      </c>
      <c r="Y13" s="14"/>
      <c r="Z13" s="20">
        <f>Y12-Z12</f>
        <v>2.4331831890566091E-3</v>
      </c>
      <c r="AA13" s="4"/>
    </row>
  </sheetData>
  <mergeCells count="12">
    <mergeCell ref="H1:N1"/>
    <mergeCell ref="O1:U1"/>
    <mergeCell ref="V1:Z1"/>
    <mergeCell ref="V2:X2"/>
    <mergeCell ref="Y2:Z2"/>
    <mergeCell ref="S2:U2"/>
    <mergeCell ref="C2:G2"/>
    <mergeCell ref="J2:L2"/>
    <mergeCell ref="M2:N2"/>
    <mergeCell ref="O2:P2"/>
    <mergeCell ref="Q2:R2"/>
    <mergeCell ref="H2:I2"/>
  </mergeCells>
  <phoneticPr fontId="4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521BE-0E81-2443-9F88-2F6C6205BC42}">
  <dimension ref="A1:Z22"/>
  <sheetViews>
    <sheetView workbookViewId="0">
      <selection activeCell="B4" sqref="B4"/>
    </sheetView>
  </sheetViews>
  <sheetFormatPr defaultColWidth="10.83203125" defaultRowHeight="15.5"/>
  <cols>
    <col min="1" max="1" width="10.83203125" style="3"/>
    <col min="2" max="3" width="6.83203125" style="3" customWidth="1"/>
    <col min="4" max="4" width="6.83203125" style="22" customWidth="1"/>
    <col min="5" max="5" width="6.83203125" style="5" customWidth="1"/>
    <col min="6" max="6" width="9.83203125" style="7" customWidth="1"/>
    <col min="7" max="7" width="9.83203125" style="5" customWidth="1"/>
    <col min="8" max="8" width="9.83203125" style="7" customWidth="1"/>
    <col min="9" max="9" width="9.83203125" style="24" customWidth="1"/>
    <col min="10" max="10" width="9.83203125" style="15" customWidth="1"/>
    <col min="11" max="11" width="9.83203125" style="9" customWidth="1"/>
    <col min="12" max="13" width="9.83203125" style="13" customWidth="1"/>
    <col min="14" max="15" width="9.83203125" style="3" customWidth="1"/>
    <col min="16" max="16" width="9.83203125" style="7" customWidth="1"/>
    <col min="17" max="17" width="9.83203125" style="3" customWidth="1"/>
    <col min="18" max="18" width="9.83203125" style="7" customWidth="1"/>
    <col min="19" max="19" width="9.83203125" style="5" customWidth="1"/>
    <col min="20" max="20" width="9.83203125" style="7" customWidth="1"/>
    <col min="21" max="21" width="9.83203125" style="3" customWidth="1"/>
    <col min="22" max="22" width="9.83203125" style="15" customWidth="1"/>
    <col min="23" max="23" width="9.83203125" style="9" customWidth="1"/>
    <col min="24" max="25" width="9.83203125" style="13" customWidth="1"/>
    <col min="26" max="16384" width="10.83203125" style="3"/>
  </cols>
  <sheetData>
    <row r="1" spans="1:25">
      <c r="B1" s="18"/>
      <c r="G1" s="32" t="s">
        <v>21</v>
      </c>
      <c r="H1" s="32"/>
      <c r="I1" s="32"/>
      <c r="J1" s="32"/>
      <c r="K1" s="32"/>
      <c r="L1" s="32"/>
      <c r="M1" s="32"/>
      <c r="N1" s="33" t="s">
        <v>7</v>
      </c>
      <c r="O1" s="34"/>
      <c r="P1" s="34"/>
      <c r="Q1" s="34"/>
      <c r="R1" s="34"/>
      <c r="S1" s="34"/>
      <c r="T1" s="34"/>
      <c r="U1" s="33" t="s">
        <v>8</v>
      </c>
      <c r="V1" s="34"/>
      <c r="W1" s="34"/>
      <c r="X1" s="34"/>
      <c r="Y1" s="34"/>
    </row>
    <row r="2" spans="1:25" s="2" customFormat="1" ht="49" customHeight="1">
      <c r="C2" s="29" t="s">
        <v>26</v>
      </c>
      <c r="D2" s="30"/>
      <c r="E2" s="30"/>
      <c r="F2" s="30"/>
      <c r="G2" s="29" t="s">
        <v>20</v>
      </c>
      <c r="H2" s="29"/>
      <c r="I2" s="31" t="s">
        <v>25</v>
      </c>
      <c r="J2" s="31"/>
      <c r="K2" s="29"/>
      <c r="L2" s="29" t="s">
        <v>9</v>
      </c>
      <c r="M2" s="29"/>
      <c r="N2" s="29" t="s">
        <v>22</v>
      </c>
      <c r="O2" s="30"/>
      <c r="P2" s="29" t="s">
        <v>6</v>
      </c>
      <c r="Q2" s="30"/>
      <c r="R2" s="29" t="s">
        <v>5</v>
      </c>
      <c r="S2" s="30"/>
      <c r="T2" s="30"/>
      <c r="U2" s="31" t="s">
        <v>25</v>
      </c>
      <c r="V2" s="31"/>
      <c r="W2" s="29"/>
      <c r="X2" s="29" t="s">
        <v>9</v>
      </c>
      <c r="Y2" s="29"/>
    </row>
    <row r="3" spans="1:25" s="2" customFormat="1">
      <c r="A3" s="2" t="s">
        <v>1</v>
      </c>
      <c r="B3" s="2" t="s">
        <v>14</v>
      </c>
      <c r="C3" s="2" t="s">
        <v>2</v>
      </c>
      <c r="D3" s="23" t="s">
        <v>10</v>
      </c>
      <c r="E3" s="6" t="s">
        <v>13</v>
      </c>
      <c r="F3" s="8" t="s">
        <v>12</v>
      </c>
      <c r="G3" s="6" t="s">
        <v>19</v>
      </c>
      <c r="H3" s="8" t="s">
        <v>16</v>
      </c>
      <c r="I3" s="25" t="s">
        <v>0</v>
      </c>
      <c r="J3" s="16" t="s">
        <v>18</v>
      </c>
      <c r="K3" s="10" t="s">
        <v>17</v>
      </c>
      <c r="L3" s="26" t="s">
        <v>0</v>
      </c>
      <c r="M3" s="26" t="s">
        <v>17</v>
      </c>
      <c r="N3" s="2" t="s">
        <v>0</v>
      </c>
      <c r="O3" s="2" t="s">
        <v>4</v>
      </c>
      <c r="P3" s="8" t="s">
        <v>12</v>
      </c>
      <c r="Q3" s="2" t="s">
        <v>19</v>
      </c>
      <c r="R3" s="8" t="s">
        <v>12</v>
      </c>
      <c r="S3" s="6" t="s">
        <v>19</v>
      </c>
      <c r="T3" s="8" t="s">
        <v>16</v>
      </c>
      <c r="U3" s="2" t="s">
        <v>0</v>
      </c>
      <c r="V3" s="17" t="s">
        <v>18</v>
      </c>
      <c r="W3" s="10" t="s">
        <v>17</v>
      </c>
      <c r="X3" s="26" t="s">
        <v>0</v>
      </c>
      <c r="Y3" s="26" t="s">
        <v>17</v>
      </c>
    </row>
    <row r="4" spans="1:25">
      <c r="A4" s="3">
        <v>0</v>
      </c>
      <c r="B4" s="19">
        <v>0.1</v>
      </c>
      <c r="C4" s="3">
        <v>350</v>
      </c>
      <c r="D4" s="22">
        <v>1</v>
      </c>
      <c r="E4" s="5">
        <f>(C4/365)*D4</f>
        <v>0.95890410958904104</v>
      </c>
      <c r="F4" s="7">
        <f t="shared" ref="F4:F21" si="0">B4*E4</f>
        <v>9.5890410958904104E-2</v>
      </c>
      <c r="G4" s="5">
        <f>1.33^(1/6.53)</f>
        <v>1.0446397820197717</v>
      </c>
      <c r="H4" s="7">
        <f>LN(G4)</f>
        <v>4.367211979075989E-2</v>
      </c>
      <c r="I4" s="24">
        <v>23.4</v>
      </c>
      <c r="J4" s="15">
        <f>EXP(H4*F4)</f>
        <v>1.004196518339912</v>
      </c>
      <c r="K4" s="9">
        <f>I4*J4</f>
        <v>23.498198529153939</v>
      </c>
      <c r="L4" s="27">
        <f>(1-I4/1000)</f>
        <v>0.97660000000000002</v>
      </c>
      <c r="M4" s="27">
        <f>(1-K4/1000)</f>
        <v>0.97650180147084609</v>
      </c>
      <c r="N4" s="3">
        <v>658</v>
      </c>
      <c r="O4" s="3">
        <v>1090</v>
      </c>
      <c r="P4" s="7">
        <f>O4/N4</f>
        <v>1.6565349544072949</v>
      </c>
      <c r="Q4" s="3">
        <v>3</v>
      </c>
      <c r="R4" s="7">
        <f t="shared" ref="R4:R21" si="1">F4*P4</f>
        <v>0.15884581754590499</v>
      </c>
      <c r="S4" s="5">
        <f>1+Q4*(G4-1)</f>
        <v>1.1339193460593151</v>
      </c>
      <c r="T4" s="7">
        <f>LN(S4)</f>
        <v>0.12568007937168701</v>
      </c>
      <c r="U4" s="11">
        <f t="shared" ref="U4:U21" si="2">I4</f>
        <v>23.4</v>
      </c>
      <c r="V4" s="15">
        <f>EXP(T4*R4)</f>
        <v>1.0201643634554611</v>
      </c>
      <c r="W4" s="9">
        <f>U4*V4</f>
        <v>23.871846104857788</v>
      </c>
      <c r="X4" s="27">
        <f>1-(U4/1000)</f>
        <v>0.97660000000000002</v>
      </c>
      <c r="Y4" s="27">
        <f>1-(W4/1000)</f>
        <v>0.97612815389514218</v>
      </c>
    </row>
    <row r="5" spans="1:25">
      <c r="A5" s="3">
        <v>1</v>
      </c>
      <c r="B5" s="3">
        <f>B4</f>
        <v>0.1</v>
      </c>
      <c r="C5" s="3">
        <f>C4</f>
        <v>350</v>
      </c>
      <c r="D5" s="22">
        <v>1</v>
      </c>
      <c r="E5" s="5">
        <f t="shared" ref="E5:E21" si="3">(C5/365)*D5</f>
        <v>0.95890410958904104</v>
      </c>
      <c r="F5" s="7">
        <f t="shared" si="0"/>
        <v>9.5890410958904104E-2</v>
      </c>
      <c r="G5" s="5">
        <f>G4</f>
        <v>1.0446397820197717</v>
      </c>
      <c r="H5" s="7">
        <f t="shared" ref="H5:H21" si="4">LN(G5)</f>
        <v>4.367211979075989E-2</v>
      </c>
      <c r="I5" s="24">
        <v>23.4</v>
      </c>
      <c r="J5" s="15">
        <f t="shared" ref="J5:J21" si="5">EXP(H5*F5)</f>
        <v>1.004196518339912</v>
      </c>
      <c r="K5" s="9">
        <f t="shared" ref="K5:K21" si="6">I5*J5</f>
        <v>23.498198529153939</v>
      </c>
      <c r="L5" s="27">
        <f>(1-I5/1000)*L4</f>
        <v>0.95374756000000005</v>
      </c>
      <c r="M5" s="27">
        <f>(1-K5/1000)*M4</f>
        <v>0.95355576827580768</v>
      </c>
      <c r="N5" s="3">
        <v>658</v>
      </c>
      <c r="O5" s="3">
        <v>1090</v>
      </c>
      <c r="P5" s="7">
        <f t="shared" ref="P5:P21" si="7">O5/N5</f>
        <v>1.6565349544072949</v>
      </c>
      <c r="Q5" s="3">
        <f>Q4</f>
        <v>3</v>
      </c>
      <c r="R5" s="7">
        <f t="shared" si="1"/>
        <v>0.15884581754590499</v>
      </c>
      <c r="S5" s="5">
        <f t="shared" ref="S5:S12" si="8">1+Q5*(G5-1)</f>
        <v>1.1339193460593151</v>
      </c>
      <c r="T5" s="7">
        <f t="shared" ref="T5:T21" si="9">LN(S5)</f>
        <v>0.12568007937168701</v>
      </c>
      <c r="U5" s="11">
        <f t="shared" si="2"/>
        <v>23.4</v>
      </c>
      <c r="V5" s="15">
        <f t="shared" ref="V5:V21" si="10">EXP(T5*R5)</f>
        <v>1.0201643634554611</v>
      </c>
      <c r="W5" s="9">
        <f t="shared" ref="W5:W21" si="11">U5*V5</f>
        <v>23.871846104857788</v>
      </c>
      <c r="X5" s="27">
        <f>(1-(U5/1000))*X4</f>
        <v>0.95374756000000005</v>
      </c>
      <c r="Y5" s="27">
        <f>(1-(W5/1000))*Y4</f>
        <v>0.95282617282673843</v>
      </c>
    </row>
    <row r="6" spans="1:25">
      <c r="A6" s="3">
        <v>2</v>
      </c>
      <c r="B6" s="3">
        <f t="shared" ref="B6:B21" si="12">B5</f>
        <v>0.1</v>
      </c>
      <c r="C6" s="3">
        <f t="shared" ref="C6:C21" si="13">C5</f>
        <v>350</v>
      </c>
      <c r="D6" s="22">
        <v>1</v>
      </c>
      <c r="E6" s="5">
        <f t="shared" si="3"/>
        <v>0.95890410958904104</v>
      </c>
      <c r="F6" s="7">
        <f t="shared" si="0"/>
        <v>9.5890410958904104E-2</v>
      </c>
      <c r="G6" s="5">
        <f t="shared" ref="G6:G21" si="14">G5</f>
        <v>1.0446397820197717</v>
      </c>
      <c r="H6" s="7">
        <f t="shared" si="4"/>
        <v>4.367211979075989E-2</v>
      </c>
      <c r="I6" s="24">
        <v>23.4</v>
      </c>
      <c r="J6" s="15">
        <f t="shared" si="5"/>
        <v>1.004196518339912</v>
      </c>
      <c r="K6" s="9">
        <f t="shared" si="6"/>
        <v>23.498198529153939</v>
      </c>
      <c r="L6" s="27">
        <f t="shared" ref="L6:L21" si="15">(1-I6/1000)*L5</f>
        <v>0.93142986709600006</v>
      </c>
      <c r="M6" s="27">
        <f t="shared" ref="M6:M21" si="16">(1-K6/1000)*M5</f>
        <v>0.93114892552424289</v>
      </c>
      <c r="N6" s="3">
        <v>452</v>
      </c>
      <c r="O6" s="3">
        <v>745</v>
      </c>
      <c r="P6" s="7">
        <f t="shared" si="7"/>
        <v>1.6482300884955752</v>
      </c>
      <c r="Q6" s="3">
        <f t="shared" ref="Q6:Q21" si="17">Q5</f>
        <v>3</v>
      </c>
      <c r="R6" s="7">
        <f t="shared" si="1"/>
        <v>0.15804946054067159</v>
      </c>
      <c r="S6" s="5">
        <f t="shared" si="8"/>
        <v>1.1339193460593151</v>
      </c>
      <c r="T6" s="7">
        <f t="shared" si="9"/>
        <v>0.12568007937168701</v>
      </c>
      <c r="U6" s="11">
        <f t="shared" si="2"/>
        <v>23.4</v>
      </c>
      <c r="V6" s="15">
        <f t="shared" si="10"/>
        <v>1.0200622641785373</v>
      </c>
      <c r="W6" s="9">
        <f t="shared" si="11"/>
        <v>23.86945698177777</v>
      </c>
      <c r="X6" s="27">
        <f t="shared" ref="X6:X21" si="18">(1-(U6/1000))*X5</f>
        <v>0.93142986709600006</v>
      </c>
      <c r="Y6" s="27">
        <f t="shared" ref="Y6:Y21" si="19">(1-(W6/1000))*Y5</f>
        <v>0.93008272948333859</v>
      </c>
    </row>
    <row r="7" spans="1:25">
      <c r="A7" s="3">
        <v>3</v>
      </c>
      <c r="B7" s="3">
        <f t="shared" si="12"/>
        <v>0.1</v>
      </c>
      <c r="C7" s="3">
        <f t="shared" si="13"/>
        <v>350</v>
      </c>
      <c r="D7" s="22">
        <v>1</v>
      </c>
      <c r="E7" s="5">
        <f t="shared" si="3"/>
        <v>0.95890410958904104</v>
      </c>
      <c r="F7" s="7">
        <f t="shared" si="0"/>
        <v>9.5890410958904104E-2</v>
      </c>
      <c r="G7" s="5">
        <f t="shared" si="14"/>
        <v>1.0446397820197717</v>
      </c>
      <c r="H7" s="7">
        <f t="shared" si="4"/>
        <v>4.367211979075989E-2</v>
      </c>
      <c r="I7" s="24">
        <v>23.4</v>
      </c>
      <c r="J7" s="15">
        <f t="shared" si="5"/>
        <v>1.004196518339912</v>
      </c>
      <c r="K7" s="9">
        <f t="shared" si="6"/>
        <v>23.498198529153939</v>
      </c>
      <c r="L7" s="27">
        <f t="shared" si="15"/>
        <v>0.90963440820595365</v>
      </c>
      <c r="M7" s="27">
        <f t="shared" si="16"/>
        <v>0.90926860321206593</v>
      </c>
      <c r="N7" s="3">
        <v>452</v>
      </c>
      <c r="O7" s="3">
        <v>745</v>
      </c>
      <c r="P7" s="7">
        <f t="shared" si="7"/>
        <v>1.6482300884955752</v>
      </c>
      <c r="Q7" s="3">
        <f t="shared" si="17"/>
        <v>3</v>
      </c>
      <c r="R7" s="7">
        <f t="shared" si="1"/>
        <v>0.15804946054067159</v>
      </c>
      <c r="S7" s="5">
        <f t="shared" si="8"/>
        <v>1.1339193460593151</v>
      </c>
      <c r="T7" s="7">
        <f t="shared" si="9"/>
        <v>0.12568007937168701</v>
      </c>
      <c r="U7" s="11">
        <f t="shared" si="2"/>
        <v>23.4</v>
      </c>
      <c r="V7" s="15">
        <f t="shared" si="10"/>
        <v>1.0200622641785373</v>
      </c>
      <c r="W7" s="9">
        <f t="shared" si="11"/>
        <v>23.86945698177777</v>
      </c>
      <c r="X7" s="27">
        <f t="shared" si="18"/>
        <v>0.90963440820595365</v>
      </c>
      <c r="Y7" s="27">
        <f t="shared" si="19"/>
        <v>0.90788215978244158</v>
      </c>
    </row>
    <row r="8" spans="1:25">
      <c r="A8" s="3">
        <v>4</v>
      </c>
      <c r="B8" s="3">
        <f t="shared" si="12"/>
        <v>0.1</v>
      </c>
      <c r="C8" s="3">
        <f t="shared" si="13"/>
        <v>350</v>
      </c>
      <c r="D8" s="22">
        <v>1</v>
      </c>
      <c r="E8" s="5">
        <f t="shared" si="3"/>
        <v>0.95890410958904104</v>
      </c>
      <c r="F8" s="7">
        <f t="shared" si="0"/>
        <v>9.5890410958904104E-2</v>
      </c>
      <c r="G8" s="5">
        <f t="shared" si="14"/>
        <v>1.0446397820197717</v>
      </c>
      <c r="H8" s="7">
        <f t="shared" si="4"/>
        <v>4.367211979075989E-2</v>
      </c>
      <c r="I8" s="24">
        <v>23.4</v>
      </c>
      <c r="J8" s="15">
        <f t="shared" si="5"/>
        <v>1.004196518339912</v>
      </c>
      <c r="K8" s="9">
        <f t="shared" si="6"/>
        <v>23.498198529153939</v>
      </c>
      <c r="L8" s="27">
        <f t="shared" si="15"/>
        <v>0.8883489630539344</v>
      </c>
      <c r="M8" s="27">
        <f t="shared" si="16"/>
        <v>0.88790242905746231</v>
      </c>
      <c r="N8" s="3">
        <v>452</v>
      </c>
      <c r="O8" s="3">
        <v>745</v>
      </c>
      <c r="P8" s="7">
        <f t="shared" si="7"/>
        <v>1.6482300884955752</v>
      </c>
      <c r="Q8" s="3">
        <f t="shared" si="17"/>
        <v>3</v>
      </c>
      <c r="R8" s="7">
        <f t="shared" si="1"/>
        <v>0.15804946054067159</v>
      </c>
      <c r="S8" s="5">
        <f t="shared" si="8"/>
        <v>1.1339193460593151</v>
      </c>
      <c r="T8" s="7">
        <f t="shared" si="9"/>
        <v>0.12568007937168701</v>
      </c>
      <c r="U8" s="11">
        <f t="shared" si="2"/>
        <v>23.4</v>
      </c>
      <c r="V8" s="15">
        <f t="shared" si="10"/>
        <v>1.0200622641785373</v>
      </c>
      <c r="W8" s="9">
        <f t="shared" si="11"/>
        <v>23.86945698177777</v>
      </c>
      <c r="X8" s="27">
        <f t="shared" si="18"/>
        <v>0.8883489630539344</v>
      </c>
      <c r="Y8" s="27">
        <f t="shared" si="19"/>
        <v>0.88621150562499107</v>
      </c>
    </row>
    <row r="9" spans="1:25">
      <c r="A9" s="3">
        <v>5</v>
      </c>
      <c r="B9" s="3">
        <f t="shared" si="12"/>
        <v>0.1</v>
      </c>
      <c r="C9" s="3">
        <f t="shared" si="13"/>
        <v>350</v>
      </c>
      <c r="D9" s="22">
        <v>1</v>
      </c>
      <c r="E9" s="5">
        <f t="shared" si="3"/>
        <v>0.95890410958904104</v>
      </c>
      <c r="F9" s="7">
        <f t="shared" si="0"/>
        <v>9.5890410958904104E-2</v>
      </c>
      <c r="G9" s="5">
        <f t="shared" si="14"/>
        <v>1.0446397820197717</v>
      </c>
      <c r="H9" s="7">
        <f t="shared" si="4"/>
        <v>4.367211979075989E-2</v>
      </c>
      <c r="I9" s="24">
        <v>11.1</v>
      </c>
      <c r="J9" s="15">
        <f t="shared" si="5"/>
        <v>1.004196518339912</v>
      </c>
      <c r="K9" s="9">
        <f t="shared" si="6"/>
        <v>11.146581353573023</v>
      </c>
      <c r="L9" s="27">
        <f t="shared" si="15"/>
        <v>0.87848828956403568</v>
      </c>
      <c r="M9" s="27">
        <f t="shared" si="16"/>
        <v>0.8780053523979382</v>
      </c>
      <c r="N9" s="3">
        <v>452</v>
      </c>
      <c r="O9" s="3">
        <v>745</v>
      </c>
      <c r="P9" s="7">
        <f t="shared" si="7"/>
        <v>1.6482300884955752</v>
      </c>
      <c r="Q9" s="3">
        <f t="shared" si="17"/>
        <v>3</v>
      </c>
      <c r="R9" s="7">
        <f t="shared" si="1"/>
        <v>0.15804946054067159</v>
      </c>
      <c r="S9" s="5">
        <f t="shared" si="8"/>
        <v>1.1339193460593151</v>
      </c>
      <c r="T9" s="7">
        <f t="shared" si="9"/>
        <v>0.12568007937168701</v>
      </c>
      <c r="U9" s="11">
        <f t="shared" si="2"/>
        <v>11.1</v>
      </c>
      <c r="V9" s="15">
        <f t="shared" si="10"/>
        <v>1.0200622641785373</v>
      </c>
      <c r="W9" s="9">
        <f t="shared" si="11"/>
        <v>11.322691132381763</v>
      </c>
      <c r="X9" s="27">
        <f t="shared" si="18"/>
        <v>0.87848828956403568</v>
      </c>
      <c r="Y9" s="27">
        <f t="shared" si="19"/>
        <v>0.87617720646883634</v>
      </c>
    </row>
    <row r="10" spans="1:25">
      <c r="A10" s="3">
        <v>6</v>
      </c>
      <c r="B10" s="3">
        <f t="shared" si="12"/>
        <v>0.1</v>
      </c>
      <c r="C10" s="3">
        <f t="shared" si="13"/>
        <v>350</v>
      </c>
      <c r="D10" s="22">
        <v>1</v>
      </c>
      <c r="E10" s="5">
        <f t="shared" si="3"/>
        <v>0.95890410958904104</v>
      </c>
      <c r="F10" s="7">
        <f t="shared" si="0"/>
        <v>9.5890410958904104E-2</v>
      </c>
      <c r="G10" s="5">
        <f t="shared" si="14"/>
        <v>1.0446397820197717</v>
      </c>
      <c r="H10" s="7">
        <f t="shared" si="4"/>
        <v>4.367211979075989E-2</v>
      </c>
      <c r="I10" s="24">
        <v>11.1</v>
      </c>
      <c r="J10" s="15">
        <f t="shared" si="5"/>
        <v>1.004196518339912</v>
      </c>
      <c r="K10" s="9">
        <f t="shared" si="6"/>
        <v>11.146581353573023</v>
      </c>
      <c r="L10" s="27">
        <f t="shared" si="15"/>
        <v>0.86873706954987484</v>
      </c>
      <c r="M10" s="27">
        <f t="shared" si="16"/>
        <v>0.86821859430856196</v>
      </c>
      <c r="N10" s="3">
        <v>452</v>
      </c>
      <c r="O10" s="3">
        <v>745</v>
      </c>
      <c r="P10" s="7">
        <f t="shared" si="7"/>
        <v>1.6482300884955752</v>
      </c>
      <c r="Q10" s="3">
        <f t="shared" si="17"/>
        <v>3</v>
      </c>
      <c r="R10" s="7">
        <f t="shared" si="1"/>
        <v>0.15804946054067159</v>
      </c>
      <c r="S10" s="5">
        <f t="shared" si="8"/>
        <v>1.1339193460593151</v>
      </c>
      <c r="T10" s="7">
        <f t="shared" si="9"/>
        <v>0.12568007937168701</v>
      </c>
      <c r="U10" s="11">
        <f t="shared" si="2"/>
        <v>11.1</v>
      </c>
      <c r="V10" s="15">
        <f t="shared" si="10"/>
        <v>1.0200622641785373</v>
      </c>
      <c r="W10" s="9">
        <f t="shared" si="11"/>
        <v>11.322691132381763</v>
      </c>
      <c r="X10" s="27">
        <f t="shared" si="18"/>
        <v>0.86873706954987484</v>
      </c>
      <c r="Y10" s="27">
        <f t="shared" si="19"/>
        <v>0.86625652258275665</v>
      </c>
    </row>
    <row r="11" spans="1:25">
      <c r="A11" s="3">
        <v>7</v>
      </c>
      <c r="B11" s="3">
        <f t="shared" si="12"/>
        <v>0.1</v>
      </c>
      <c r="C11" s="3">
        <f t="shared" si="13"/>
        <v>350</v>
      </c>
      <c r="D11" s="22">
        <v>1</v>
      </c>
      <c r="E11" s="5">
        <f t="shared" si="3"/>
        <v>0.95890410958904104</v>
      </c>
      <c r="F11" s="7">
        <f t="shared" si="0"/>
        <v>9.5890410958904104E-2</v>
      </c>
      <c r="G11" s="5">
        <f t="shared" si="14"/>
        <v>1.0446397820197717</v>
      </c>
      <c r="H11" s="7">
        <f t="shared" si="4"/>
        <v>4.367211979075989E-2</v>
      </c>
      <c r="I11" s="24">
        <v>11.1</v>
      </c>
      <c r="J11" s="15">
        <f t="shared" si="5"/>
        <v>1.004196518339912</v>
      </c>
      <c r="K11" s="9">
        <f t="shared" si="6"/>
        <v>11.146581353573023</v>
      </c>
      <c r="L11" s="27">
        <f t="shared" si="15"/>
        <v>0.85909408807787124</v>
      </c>
      <c r="M11" s="27">
        <f t="shared" si="16"/>
        <v>0.85854092511441671</v>
      </c>
      <c r="N11" s="3">
        <v>452</v>
      </c>
      <c r="O11" s="3">
        <v>745</v>
      </c>
      <c r="P11" s="7">
        <f t="shared" si="7"/>
        <v>1.6482300884955752</v>
      </c>
      <c r="Q11" s="3">
        <f t="shared" si="17"/>
        <v>3</v>
      </c>
      <c r="R11" s="7">
        <f t="shared" si="1"/>
        <v>0.15804946054067159</v>
      </c>
      <c r="S11" s="5">
        <f t="shared" si="8"/>
        <v>1.1339193460593151</v>
      </c>
      <c r="T11" s="7">
        <f t="shared" si="9"/>
        <v>0.12568007937168701</v>
      </c>
      <c r="U11" s="11">
        <f t="shared" si="2"/>
        <v>11.1</v>
      </c>
      <c r="V11" s="15">
        <f t="shared" si="10"/>
        <v>1.0200622641785373</v>
      </c>
      <c r="W11" s="9">
        <f t="shared" si="11"/>
        <v>11.322691132381763</v>
      </c>
      <c r="X11" s="27">
        <f t="shared" si="18"/>
        <v>0.85909408807787124</v>
      </c>
      <c r="Y11" s="27">
        <f t="shared" si="19"/>
        <v>0.85644816753614106</v>
      </c>
    </row>
    <row r="12" spans="1:25">
      <c r="A12" s="3">
        <v>8</v>
      </c>
      <c r="B12" s="3">
        <f t="shared" si="12"/>
        <v>0.1</v>
      </c>
      <c r="C12" s="3">
        <f t="shared" si="13"/>
        <v>350</v>
      </c>
      <c r="D12" s="22">
        <v>1</v>
      </c>
      <c r="E12" s="5">
        <f t="shared" si="3"/>
        <v>0.95890410958904104</v>
      </c>
      <c r="F12" s="7">
        <f t="shared" si="0"/>
        <v>9.5890410958904104E-2</v>
      </c>
      <c r="G12" s="5">
        <f t="shared" si="14"/>
        <v>1.0446397820197717</v>
      </c>
      <c r="H12" s="7">
        <f t="shared" si="4"/>
        <v>4.367211979075989E-2</v>
      </c>
      <c r="I12" s="24">
        <v>11.1</v>
      </c>
      <c r="J12" s="15">
        <f t="shared" si="5"/>
        <v>1.004196518339912</v>
      </c>
      <c r="K12" s="9">
        <f t="shared" si="6"/>
        <v>11.146581353573023</v>
      </c>
      <c r="L12" s="27">
        <f t="shared" si="15"/>
        <v>0.84955814370020688</v>
      </c>
      <c r="M12" s="27">
        <f t="shared" si="16"/>
        <v>0.84897112884725701</v>
      </c>
      <c r="N12" s="3">
        <v>452</v>
      </c>
      <c r="O12" s="3">
        <v>745</v>
      </c>
      <c r="P12" s="7">
        <f t="shared" si="7"/>
        <v>1.6482300884955752</v>
      </c>
      <c r="Q12" s="3">
        <f t="shared" si="17"/>
        <v>3</v>
      </c>
      <c r="R12" s="7">
        <f t="shared" si="1"/>
        <v>0.15804946054067159</v>
      </c>
      <c r="S12" s="5">
        <f t="shared" si="8"/>
        <v>1.1339193460593151</v>
      </c>
      <c r="T12" s="7">
        <f t="shared" si="9"/>
        <v>0.12568007937168701</v>
      </c>
      <c r="U12" s="11">
        <f t="shared" si="2"/>
        <v>11.1</v>
      </c>
      <c r="V12" s="15">
        <f t="shared" si="10"/>
        <v>1.0200622641785373</v>
      </c>
      <c r="W12" s="9">
        <f t="shared" si="11"/>
        <v>11.322691132381763</v>
      </c>
      <c r="X12" s="27">
        <f t="shared" si="18"/>
        <v>0.84955814370020688</v>
      </c>
      <c r="Y12" s="27">
        <f t="shared" si="19"/>
        <v>0.84675086946423506</v>
      </c>
    </row>
    <row r="13" spans="1:25">
      <c r="A13" s="3">
        <v>9</v>
      </c>
      <c r="B13" s="3">
        <f t="shared" si="12"/>
        <v>0.1</v>
      </c>
      <c r="C13" s="3">
        <f t="shared" si="13"/>
        <v>350</v>
      </c>
      <c r="D13" s="22">
        <v>1</v>
      </c>
      <c r="E13" s="5">
        <f t="shared" si="3"/>
        <v>0.95890410958904104</v>
      </c>
      <c r="F13" s="7">
        <f t="shared" si="0"/>
        <v>9.5890410958904104E-2</v>
      </c>
      <c r="G13" s="5">
        <f t="shared" si="14"/>
        <v>1.0446397820197717</v>
      </c>
      <c r="H13" s="7">
        <f t="shared" si="4"/>
        <v>4.367211979075989E-2</v>
      </c>
      <c r="I13" s="24">
        <v>11.1</v>
      </c>
      <c r="J13" s="15">
        <f t="shared" si="5"/>
        <v>1.004196518339912</v>
      </c>
      <c r="K13" s="9">
        <f t="shared" si="6"/>
        <v>11.146581353573023</v>
      </c>
      <c r="L13" s="27">
        <f t="shared" si="15"/>
        <v>0.84012804830513454</v>
      </c>
      <c r="M13" s="27">
        <f t="shared" si="16"/>
        <v>0.83950800309272633</v>
      </c>
      <c r="N13" s="3">
        <v>452</v>
      </c>
      <c r="O13" s="3">
        <v>745</v>
      </c>
      <c r="P13" s="7">
        <f t="shared" si="7"/>
        <v>1.6482300884955752</v>
      </c>
      <c r="Q13" s="3">
        <f t="shared" si="17"/>
        <v>3</v>
      </c>
      <c r="R13" s="7">
        <f t="shared" si="1"/>
        <v>0.15804946054067159</v>
      </c>
      <c r="S13" s="5">
        <f t="shared" ref="S13:S21" si="20">1+Q13*(G13-1)</f>
        <v>1.1339193460593151</v>
      </c>
      <c r="T13" s="7">
        <f t="shared" si="9"/>
        <v>0.12568007937168701</v>
      </c>
      <c r="U13" s="11">
        <f t="shared" si="2"/>
        <v>11.1</v>
      </c>
      <c r="V13" s="15">
        <f t="shared" si="10"/>
        <v>1.0200622641785373</v>
      </c>
      <c r="W13" s="9">
        <f t="shared" si="11"/>
        <v>11.322691132381763</v>
      </c>
      <c r="X13" s="27">
        <f t="shared" si="18"/>
        <v>0.84012804830513454</v>
      </c>
      <c r="Y13" s="27">
        <f t="shared" si="19"/>
        <v>0.83716337090321591</v>
      </c>
    </row>
    <row r="14" spans="1:25">
      <c r="A14" s="3">
        <v>10</v>
      </c>
      <c r="B14" s="3">
        <f t="shared" si="12"/>
        <v>0.1</v>
      </c>
      <c r="C14" s="3">
        <f t="shared" si="13"/>
        <v>350</v>
      </c>
      <c r="D14" s="22">
        <v>1</v>
      </c>
      <c r="E14" s="5">
        <f t="shared" si="3"/>
        <v>0.95890410958904104</v>
      </c>
      <c r="F14" s="7">
        <f t="shared" si="0"/>
        <v>9.5890410958904104E-2</v>
      </c>
      <c r="G14" s="5">
        <f t="shared" si="14"/>
        <v>1.0446397820197717</v>
      </c>
      <c r="H14" s="7">
        <f t="shared" si="4"/>
        <v>4.367211979075989E-2</v>
      </c>
      <c r="I14" s="24">
        <v>11.1</v>
      </c>
      <c r="J14" s="15">
        <f t="shared" si="5"/>
        <v>1.004196518339912</v>
      </c>
      <c r="K14" s="9">
        <f t="shared" si="6"/>
        <v>11.146581353573023</v>
      </c>
      <c r="L14" s="27">
        <f t="shared" si="15"/>
        <v>0.83080262696894758</v>
      </c>
      <c r="M14" s="27">
        <f t="shared" si="16"/>
        <v>0.83015035883927757</v>
      </c>
      <c r="N14" s="3">
        <v>452</v>
      </c>
      <c r="O14" s="3">
        <v>745</v>
      </c>
      <c r="P14" s="7">
        <f t="shared" si="7"/>
        <v>1.6482300884955752</v>
      </c>
      <c r="Q14" s="3">
        <f t="shared" si="17"/>
        <v>3</v>
      </c>
      <c r="R14" s="7">
        <f t="shared" si="1"/>
        <v>0.15804946054067159</v>
      </c>
      <c r="S14" s="5">
        <f t="shared" si="20"/>
        <v>1.1339193460593151</v>
      </c>
      <c r="T14" s="7">
        <f t="shared" si="9"/>
        <v>0.12568007937168701</v>
      </c>
      <c r="U14" s="11">
        <f t="shared" si="2"/>
        <v>11.1</v>
      </c>
      <c r="V14" s="15">
        <f t="shared" si="10"/>
        <v>1.0200622641785373</v>
      </c>
      <c r="W14" s="9">
        <f t="shared" si="11"/>
        <v>11.322691132381763</v>
      </c>
      <c r="X14" s="27">
        <f t="shared" si="18"/>
        <v>0.83080262696894758</v>
      </c>
      <c r="Y14" s="27">
        <f t="shared" si="19"/>
        <v>0.82768442862713532</v>
      </c>
    </row>
    <row r="15" spans="1:25">
      <c r="A15" s="3">
        <v>11</v>
      </c>
      <c r="B15" s="3">
        <f t="shared" si="12"/>
        <v>0.1</v>
      </c>
      <c r="C15" s="3">
        <f t="shared" si="13"/>
        <v>350</v>
      </c>
      <c r="D15" s="22">
        <v>1</v>
      </c>
      <c r="E15" s="5">
        <f t="shared" si="3"/>
        <v>0.95890410958904104</v>
      </c>
      <c r="F15" s="7">
        <f t="shared" si="0"/>
        <v>9.5890410958904104E-2</v>
      </c>
      <c r="G15" s="5">
        <f t="shared" si="14"/>
        <v>1.0446397820197717</v>
      </c>
      <c r="H15" s="7">
        <f t="shared" si="4"/>
        <v>4.367211979075989E-2</v>
      </c>
      <c r="I15" s="24">
        <v>11.1</v>
      </c>
      <c r="J15" s="15">
        <f t="shared" si="5"/>
        <v>1.004196518339912</v>
      </c>
      <c r="K15" s="9">
        <f t="shared" si="6"/>
        <v>11.146581353573023</v>
      </c>
      <c r="L15" s="27">
        <f t="shared" si="15"/>
        <v>0.8215807178095923</v>
      </c>
      <c r="M15" s="27">
        <f t="shared" si="16"/>
        <v>0.82089702032877765</v>
      </c>
      <c r="N15" s="3">
        <v>452</v>
      </c>
      <c r="O15" s="3">
        <v>745</v>
      </c>
      <c r="P15" s="7">
        <f t="shared" si="7"/>
        <v>1.6482300884955752</v>
      </c>
      <c r="Q15" s="3">
        <f t="shared" si="17"/>
        <v>3</v>
      </c>
      <c r="R15" s="7">
        <f t="shared" si="1"/>
        <v>0.15804946054067159</v>
      </c>
      <c r="S15" s="5">
        <f t="shared" si="20"/>
        <v>1.1339193460593151</v>
      </c>
      <c r="T15" s="7">
        <f t="shared" si="9"/>
        <v>0.12568007937168701</v>
      </c>
      <c r="U15" s="11">
        <f t="shared" si="2"/>
        <v>11.1</v>
      </c>
      <c r="V15" s="15">
        <f t="shared" si="10"/>
        <v>1.0200622641785373</v>
      </c>
      <c r="W15" s="9">
        <f t="shared" si="11"/>
        <v>11.322691132381763</v>
      </c>
      <c r="X15" s="27">
        <f t="shared" si="18"/>
        <v>0.8215807178095923</v>
      </c>
      <c r="Y15" s="27">
        <f t="shared" si="19"/>
        <v>0.81831281348670848</v>
      </c>
    </row>
    <row r="16" spans="1:25">
      <c r="A16" s="3">
        <v>12</v>
      </c>
      <c r="B16" s="3">
        <f t="shared" si="12"/>
        <v>0.1</v>
      </c>
      <c r="C16" s="3">
        <f t="shared" si="13"/>
        <v>350</v>
      </c>
      <c r="D16" s="22">
        <v>1</v>
      </c>
      <c r="E16" s="5">
        <f t="shared" si="3"/>
        <v>0.95890410958904104</v>
      </c>
      <c r="F16" s="7">
        <f t="shared" si="0"/>
        <v>9.5890410958904104E-2</v>
      </c>
      <c r="G16" s="5">
        <f t="shared" si="14"/>
        <v>1.0446397820197717</v>
      </c>
      <c r="H16" s="7">
        <f t="shared" si="4"/>
        <v>4.367211979075989E-2</v>
      </c>
      <c r="I16" s="24">
        <v>4.4000000000000004</v>
      </c>
      <c r="J16" s="15">
        <f t="shared" si="5"/>
        <v>1.004196518339912</v>
      </c>
      <c r="K16" s="9">
        <f t="shared" si="6"/>
        <v>4.4184646806956129</v>
      </c>
      <c r="L16" s="27">
        <f t="shared" si="15"/>
        <v>0.81796576265123011</v>
      </c>
      <c r="M16" s="27">
        <f t="shared" si="16"/>
        <v>0.81726991583796671</v>
      </c>
      <c r="N16" s="3">
        <v>452</v>
      </c>
      <c r="O16" s="3">
        <v>745</v>
      </c>
      <c r="P16" s="7">
        <f t="shared" si="7"/>
        <v>1.6482300884955752</v>
      </c>
      <c r="Q16" s="3">
        <f t="shared" si="17"/>
        <v>3</v>
      </c>
      <c r="R16" s="7">
        <f t="shared" si="1"/>
        <v>0.15804946054067159</v>
      </c>
      <c r="S16" s="5">
        <f t="shared" si="20"/>
        <v>1.1339193460593151</v>
      </c>
      <c r="T16" s="7">
        <f t="shared" si="9"/>
        <v>0.12568007937168701</v>
      </c>
      <c r="U16" s="11">
        <f t="shared" si="2"/>
        <v>4.4000000000000004</v>
      </c>
      <c r="V16" s="15">
        <f t="shared" si="10"/>
        <v>1.0200622641785373</v>
      </c>
      <c r="W16" s="9">
        <f t="shared" si="11"/>
        <v>4.4882739623855645</v>
      </c>
      <c r="X16" s="27">
        <f t="shared" si="18"/>
        <v>0.81796576265123011</v>
      </c>
      <c r="Y16" s="27">
        <f t="shared" si="19"/>
        <v>0.81464000139284953</v>
      </c>
    </row>
    <row r="17" spans="1:26">
      <c r="A17" s="3">
        <v>13</v>
      </c>
      <c r="B17" s="3">
        <f t="shared" si="12"/>
        <v>0.1</v>
      </c>
      <c r="C17" s="3">
        <f t="shared" si="13"/>
        <v>350</v>
      </c>
      <c r="D17" s="22">
        <v>1</v>
      </c>
      <c r="E17" s="5">
        <f t="shared" si="3"/>
        <v>0.95890410958904104</v>
      </c>
      <c r="F17" s="7">
        <f t="shared" si="0"/>
        <v>9.5890410958904104E-2</v>
      </c>
      <c r="G17" s="5">
        <f t="shared" si="14"/>
        <v>1.0446397820197717</v>
      </c>
      <c r="H17" s="7">
        <f t="shared" si="4"/>
        <v>4.367211979075989E-2</v>
      </c>
      <c r="I17" s="24">
        <v>4.4000000000000004</v>
      </c>
      <c r="J17" s="15">
        <f t="shared" si="5"/>
        <v>1.004196518339912</v>
      </c>
      <c r="K17" s="9">
        <f t="shared" si="6"/>
        <v>4.4184646806956129</v>
      </c>
      <c r="L17" s="27">
        <f t="shared" si="15"/>
        <v>0.81436671329556476</v>
      </c>
      <c r="M17" s="27">
        <f t="shared" si="16"/>
        <v>0.8136588375802416</v>
      </c>
      <c r="N17" s="3">
        <v>452</v>
      </c>
      <c r="O17" s="3">
        <v>745</v>
      </c>
      <c r="P17" s="7">
        <f t="shared" si="7"/>
        <v>1.6482300884955752</v>
      </c>
      <c r="Q17" s="3">
        <f t="shared" si="17"/>
        <v>3</v>
      </c>
      <c r="R17" s="7">
        <f t="shared" si="1"/>
        <v>0.15804946054067159</v>
      </c>
      <c r="S17" s="5">
        <f t="shared" si="20"/>
        <v>1.1339193460593151</v>
      </c>
      <c r="T17" s="7">
        <f t="shared" si="9"/>
        <v>0.12568007937168701</v>
      </c>
      <c r="U17" s="11">
        <f t="shared" si="2"/>
        <v>4.4000000000000004</v>
      </c>
      <c r="V17" s="15">
        <f t="shared" si="10"/>
        <v>1.0200622641785373</v>
      </c>
      <c r="W17" s="9">
        <f t="shared" si="11"/>
        <v>4.4882739623855645</v>
      </c>
      <c r="X17" s="27">
        <f t="shared" si="18"/>
        <v>0.81436671329556476</v>
      </c>
      <c r="Y17" s="27">
        <f t="shared" si="19"/>
        <v>0.81098367388588022</v>
      </c>
    </row>
    <row r="18" spans="1:26">
      <c r="A18" s="3">
        <v>14</v>
      </c>
      <c r="B18" s="3">
        <f t="shared" si="12"/>
        <v>0.1</v>
      </c>
      <c r="C18" s="3">
        <f t="shared" si="13"/>
        <v>350</v>
      </c>
      <c r="D18" s="22">
        <v>1</v>
      </c>
      <c r="E18" s="5">
        <f t="shared" si="3"/>
        <v>0.95890410958904104</v>
      </c>
      <c r="F18" s="7">
        <f t="shared" si="0"/>
        <v>9.5890410958904104E-2</v>
      </c>
      <c r="G18" s="5">
        <f t="shared" si="14"/>
        <v>1.0446397820197717</v>
      </c>
      <c r="H18" s="7">
        <f t="shared" si="4"/>
        <v>4.367211979075989E-2</v>
      </c>
      <c r="I18" s="24">
        <v>4.4000000000000004</v>
      </c>
      <c r="J18" s="15">
        <f t="shared" si="5"/>
        <v>1.004196518339912</v>
      </c>
      <c r="K18" s="9">
        <f t="shared" si="6"/>
        <v>4.4184646806956129</v>
      </c>
      <c r="L18" s="27">
        <f t="shared" si="15"/>
        <v>0.81078349975706432</v>
      </c>
      <c r="M18" s="27">
        <f t="shared" si="16"/>
        <v>0.81006371474425742</v>
      </c>
      <c r="N18" s="3">
        <v>452</v>
      </c>
      <c r="O18" s="3">
        <v>745</v>
      </c>
      <c r="P18" s="7">
        <f t="shared" si="7"/>
        <v>1.6482300884955752</v>
      </c>
      <c r="Q18" s="3">
        <f t="shared" si="17"/>
        <v>3</v>
      </c>
      <c r="R18" s="7">
        <f t="shared" si="1"/>
        <v>0.15804946054067159</v>
      </c>
      <c r="S18" s="5">
        <f t="shared" si="20"/>
        <v>1.1339193460593151</v>
      </c>
      <c r="T18" s="7">
        <f t="shared" si="9"/>
        <v>0.12568007937168701</v>
      </c>
      <c r="U18" s="11">
        <f t="shared" si="2"/>
        <v>4.4000000000000004</v>
      </c>
      <c r="V18" s="15">
        <f t="shared" si="10"/>
        <v>1.0200622641785373</v>
      </c>
      <c r="W18" s="9">
        <f t="shared" si="11"/>
        <v>4.4882739623855645</v>
      </c>
      <c r="X18" s="27">
        <f t="shared" si="18"/>
        <v>0.81078349975706432</v>
      </c>
      <c r="Y18" s="27">
        <f t="shared" si="19"/>
        <v>0.80734375697845839</v>
      </c>
    </row>
    <row r="19" spans="1:26">
      <c r="A19" s="3">
        <v>15</v>
      </c>
      <c r="B19" s="3">
        <f t="shared" si="12"/>
        <v>0.1</v>
      </c>
      <c r="C19" s="3">
        <f t="shared" si="13"/>
        <v>350</v>
      </c>
      <c r="D19" s="22">
        <v>1</v>
      </c>
      <c r="E19" s="5">
        <f t="shared" si="3"/>
        <v>0.95890410958904104</v>
      </c>
      <c r="F19" s="7">
        <f t="shared" si="0"/>
        <v>9.5890410958904104E-2</v>
      </c>
      <c r="G19" s="5">
        <f t="shared" si="14"/>
        <v>1.0446397820197717</v>
      </c>
      <c r="H19" s="7">
        <f t="shared" si="4"/>
        <v>4.367211979075989E-2</v>
      </c>
      <c r="I19" s="24">
        <v>4.4000000000000004</v>
      </c>
      <c r="J19" s="15">
        <f t="shared" si="5"/>
        <v>1.004196518339912</v>
      </c>
      <c r="K19" s="9">
        <f t="shared" si="6"/>
        <v>4.4184646806956129</v>
      </c>
      <c r="L19" s="27">
        <f t="shared" si="15"/>
        <v>0.80721605235813332</v>
      </c>
      <c r="M19" s="27">
        <f t="shared" si="16"/>
        <v>0.80648447683154678</v>
      </c>
      <c r="N19" s="3">
        <v>452</v>
      </c>
      <c r="O19" s="3">
        <v>745</v>
      </c>
      <c r="P19" s="7">
        <f t="shared" si="7"/>
        <v>1.6482300884955752</v>
      </c>
      <c r="Q19" s="3">
        <f t="shared" si="17"/>
        <v>3</v>
      </c>
      <c r="R19" s="7">
        <f t="shared" si="1"/>
        <v>0.15804946054067159</v>
      </c>
      <c r="S19" s="5">
        <f t="shared" si="20"/>
        <v>1.1339193460593151</v>
      </c>
      <c r="T19" s="7">
        <f t="shared" si="9"/>
        <v>0.12568007937168701</v>
      </c>
      <c r="U19" s="11">
        <f t="shared" si="2"/>
        <v>4.4000000000000004</v>
      </c>
      <c r="V19" s="15">
        <f t="shared" si="10"/>
        <v>1.0200622641785373</v>
      </c>
      <c r="W19" s="9">
        <f t="shared" si="11"/>
        <v>4.4882739623855645</v>
      </c>
      <c r="X19" s="27">
        <f t="shared" si="18"/>
        <v>0.80721605235813332</v>
      </c>
      <c r="Y19" s="27">
        <f t="shared" si="19"/>
        <v>0.80372017701531739</v>
      </c>
    </row>
    <row r="20" spans="1:26">
      <c r="A20" s="3">
        <v>16</v>
      </c>
      <c r="B20" s="3">
        <f t="shared" si="12"/>
        <v>0.1</v>
      </c>
      <c r="C20" s="3">
        <f t="shared" si="13"/>
        <v>350</v>
      </c>
      <c r="D20" s="22">
        <v>0.73</v>
      </c>
      <c r="E20" s="5">
        <f t="shared" si="3"/>
        <v>0.7</v>
      </c>
      <c r="F20" s="7">
        <f t="shared" si="0"/>
        <v>6.9999999999999993E-2</v>
      </c>
      <c r="G20" s="5">
        <f t="shared" si="14"/>
        <v>1.0446397820197717</v>
      </c>
      <c r="H20" s="7">
        <f t="shared" si="4"/>
        <v>4.367211979075989E-2</v>
      </c>
      <c r="I20" s="24">
        <v>4.4000000000000004</v>
      </c>
      <c r="J20" s="15">
        <f t="shared" si="5"/>
        <v>1.0030617259230401</v>
      </c>
      <c r="K20" s="9">
        <f t="shared" si="6"/>
        <v>4.4134715940613765</v>
      </c>
      <c r="L20" s="27">
        <f t="shared" si="15"/>
        <v>0.8036643017277576</v>
      </c>
      <c r="M20" s="27">
        <f t="shared" si="16"/>
        <v>0.80292508050199929</v>
      </c>
      <c r="N20" s="3">
        <v>185</v>
      </c>
      <c r="O20" s="3">
        <v>290</v>
      </c>
      <c r="P20" s="7">
        <f t="shared" si="7"/>
        <v>1.5675675675675675</v>
      </c>
      <c r="Q20" s="3">
        <f t="shared" si="17"/>
        <v>3</v>
      </c>
      <c r="R20" s="7">
        <f t="shared" si="1"/>
        <v>0.10972972972972972</v>
      </c>
      <c r="S20" s="5">
        <f t="shared" si="20"/>
        <v>1.1339193460593151</v>
      </c>
      <c r="T20" s="7">
        <f t="shared" si="9"/>
        <v>0.12568007937168701</v>
      </c>
      <c r="U20" s="11">
        <f t="shared" si="2"/>
        <v>4.4000000000000004</v>
      </c>
      <c r="V20" s="15">
        <f t="shared" si="10"/>
        <v>1.0138863734433388</v>
      </c>
      <c r="W20" s="9">
        <f t="shared" si="11"/>
        <v>4.4611000431506911</v>
      </c>
      <c r="X20" s="27">
        <f t="shared" si="18"/>
        <v>0.8036643017277576</v>
      </c>
      <c r="Y20" s="27">
        <f t="shared" si="19"/>
        <v>0.80013470089895322</v>
      </c>
    </row>
    <row r="21" spans="1:26">
      <c r="A21" s="3">
        <v>17</v>
      </c>
      <c r="B21" s="3">
        <f t="shared" si="12"/>
        <v>0.1</v>
      </c>
      <c r="C21" s="3">
        <f t="shared" si="13"/>
        <v>350</v>
      </c>
      <c r="D21" s="22">
        <v>0.73</v>
      </c>
      <c r="E21" s="5">
        <f t="shared" si="3"/>
        <v>0.7</v>
      </c>
      <c r="F21" s="7">
        <f t="shared" si="0"/>
        <v>6.9999999999999993E-2</v>
      </c>
      <c r="G21" s="5">
        <f t="shared" si="14"/>
        <v>1.0446397820197717</v>
      </c>
      <c r="H21" s="7">
        <f t="shared" si="4"/>
        <v>4.367211979075989E-2</v>
      </c>
      <c r="I21" s="24">
        <v>4.4000000000000004</v>
      </c>
      <c r="J21" s="15">
        <f t="shared" si="5"/>
        <v>1.0030617259230401</v>
      </c>
      <c r="K21" s="9">
        <f t="shared" si="6"/>
        <v>4.4134715940613765</v>
      </c>
      <c r="L21" s="28">
        <f t="shared" si="15"/>
        <v>0.80012817880015552</v>
      </c>
      <c r="M21" s="28">
        <f t="shared" si="16"/>
        <v>0.79938139346704429</v>
      </c>
      <c r="N21" s="3">
        <v>185</v>
      </c>
      <c r="O21" s="3">
        <v>290</v>
      </c>
      <c r="P21" s="7">
        <f t="shared" si="7"/>
        <v>1.5675675675675675</v>
      </c>
      <c r="Q21" s="3">
        <f t="shared" si="17"/>
        <v>3</v>
      </c>
      <c r="R21" s="7">
        <f t="shared" si="1"/>
        <v>0.10972972972972972</v>
      </c>
      <c r="S21" s="5">
        <f t="shared" si="20"/>
        <v>1.1339193460593151</v>
      </c>
      <c r="T21" s="7">
        <f t="shared" si="9"/>
        <v>0.12568007937168701</v>
      </c>
      <c r="U21" s="11">
        <f t="shared" si="2"/>
        <v>4.4000000000000004</v>
      </c>
      <c r="V21" s="15">
        <f t="shared" si="10"/>
        <v>1.0138863734433388</v>
      </c>
      <c r="W21" s="9">
        <f t="shared" si="11"/>
        <v>4.4611000431506911</v>
      </c>
      <c r="X21" s="28">
        <f t="shared" si="18"/>
        <v>0.80012817880015552</v>
      </c>
      <c r="Y21" s="28">
        <f t="shared" si="19"/>
        <v>0.79656521995024654</v>
      </c>
    </row>
    <row r="22" spans="1:26">
      <c r="L22" s="14"/>
      <c r="M22" s="21">
        <f>L21-M21</f>
        <v>7.4678533311123285E-4</v>
      </c>
      <c r="X22" s="14"/>
      <c r="Y22" s="20">
        <f>X21-Y21</f>
        <v>3.5629588499089815E-3</v>
      </c>
      <c r="Z22" s="4"/>
    </row>
  </sheetData>
  <mergeCells count="12">
    <mergeCell ref="G1:M1"/>
    <mergeCell ref="N1:T1"/>
    <mergeCell ref="U1:Y1"/>
    <mergeCell ref="C2:F2"/>
    <mergeCell ref="I2:K2"/>
    <mergeCell ref="L2:M2"/>
    <mergeCell ref="X2:Y2"/>
    <mergeCell ref="U2:W2"/>
    <mergeCell ref="N2:O2"/>
    <mergeCell ref="P2:Q2"/>
    <mergeCell ref="G2:H2"/>
    <mergeCell ref="R2:T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README</vt:lpstr>
      <vt:lpstr>MortalityResident</vt:lpstr>
      <vt:lpstr>MortalityWorker</vt:lpstr>
      <vt:lpstr>AsthmaDaycare</vt:lpstr>
      <vt:lpstr>AsthmaSchoolK8</vt:lpstr>
      <vt:lpstr>AsthmaResident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Holstius</dc:creator>
  <cp:lastModifiedBy>Sonam Shah-Paul</cp:lastModifiedBy>
  <dcterms:created xsi:type="dcterms:W3CDTF">2022-08-08T16:52:27Z</dcterms:created>
  <dcterms:modified xsi:type="dcterms:W3CDTF">2022-09-29T17:01:23Z</dcterms:modified>
</cp:coreProperties>
</file>